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Google Drive\ACBSP\ACBSP 2016\TABLES FILES QA REPORT 2016\"/>
    </mc:Choice>
  </mc:AlternateContent>
  <bookViews>
    <workbookView xWindow="0" yWindow="0" windowWidth="19200" windowHeight="11595"/>
  </bookViews>
  <sheets>
    <sheet name="Standard 6 - Table 6.1" sheetId="1" r:id="rId1"/>
    <sheet name="Table 6.3- Business Adm." sheetId="2" r:id="rId2"/>
    <sheet name="Table 6.3- International B." sheetId="3" r:id="rId3"/>
    <sheet name="Table 6.3-HHRR Management" sheetId="4" r:id="rId4"/>
    <sheet name="Table 6.3 Economy" sheetId="5" r:id="rId5"/>
    <sheet name="Table 6.3 Accounting and Finan " sheetId="6" r:id="rId6"/>
    <sheet name="Standard 6 - Table 6.4" sheetId="7" r:id="rId7"/>
  </sheets>
  <externalReferences>
    <externalReference r:id="rId8"/>
  </externalReferences>
  <definedNames>
    <definedName name="_xlnm.Print_Area" localSheetId="0">'Standard 6 - Table 6.1'!$A$1:$F$16</definedName>
    <definedName name="_xlnm.Print_Area" localSheetId="1">'Table 6.3- Business Adm.'!$A$4:$M$24</definedName>
    <definedName name="_xlnm.Print_Area" localSheetId="2">'Table 6.3- International B.'!$A$4:$M$23</definedName>
    <definedName name="_xlnm.Print_Area" localSheetId="3">'Table 6.3-HHRR Management'!$A$4:$M$24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6" i="6" l="1"/>
  <c r="L66" i="6"/>
  <c r="K66" i="6"/>
  <c r="J66" i="6"/>
  <c r="I66" i="6"/>
  <c r="H66" i="6"/>
  <c r="G66" i="6"/>
  <c r="F66" i="6"/>
  <c r="E66" i="6"/>
  <c r="D66" i="6"/>
  <c r="C66" i="6"/>
  <c r="N65" i="6"/>
  <c r="N64" i="6"/>
  <c r="N63" i="6"/>
  <c r="N62" i="6"/>
  <c r="N61" i="6"/>
  <c r="N60" i="6"/>
  <c r="N59" i="6"/>
  <c r="N58" i="6"/>
  <c r="N57" i="6"/>
  <c r="N56" i="6"/>
  <c r="N55" i="6"/>
  <c r="N54" i="6"/>
  <c r="N53" i="6"/>
  <c r="N52" i="6"/>
  <c r="N51" i="6"/>
  <c r="N50" i="6"/>
  <c r="N49" i="6"/>
  <c r="N48" i="6"/>
  <c r="N47" i="6"/>
  <c r="N46" i="6"/>
  <c r="N45" i="6"/>
  <c r="N44" i="6"/>
  <c r="N43" i="6"/>
  <c r="N42" i="6"/>
  <c r="N41" i="6"/>
  <c r="N39" i="6"/>
  <c r="N38" i="6"/>
  <c r="N37" i="6"/>
  <c r="N36" i="6"/>
  <c r="N35" i="6"/>
  <c r="N29" i="6"/>
  <c r="N57" i="5"/>
  <c r="M57" i="5"/>
  <c r="L57" i="5"/>
  <c r="K57" i="5"/>
  <c r="J57" i="5"/>
  <c r="I57" i="5"/>
  <c r="H57" i="5"/>
  <c r="G57" i="5"/>
  <c r="F57" i="5"/>
  <c r="E57" i="5"/>
  <c r="D57" i="5"/>
  <c r="C57" i="5"/>
  <c r="N67" i="4"/>
  <c r="M67" i="4"/>
  <c r="H67" i="4"/>
  <c r="D67" i="4"/>
  <c r="O66" i="4"/>
  <c r="A66" i="4"/>
  <c r="O65" i="4"/>
  <c r="O64" i="4"/>
  <c r="A64" i="4"/>
  <c r="O63" i="4"/>
  <c r="O62" i="4"/>
  <c r="A62" i="4"/>
  <c r="O61" i="4"/>
  <c r="O60" i="4"/>
  <c r="A60" i="4"/>
  <c r="O59" i="4"/>
  <c r="O58" i="4"/>
  <c r="A58" i="4"/>
  <c r="O57" i="4"/>
  <c r="O56" i="4"/>
  <c r="A56" i="4"/>
  <c r="O55" i="4"/>
  <c r="O54" i="4"/>
  <c r="A54" i="4"/>
  <c r="O53" i="4"/>
  <c r="O52" i="4"/>
  <c r="A52" i="4"/>
  <c r="O51" i="4"/>
  <c r="O50" i="4"/>
  <c r="A50" i="4"/>
  <c r="O49" i="4"/>
  <c r="O48" i="4"/>
  <c r="A48" i="4"/>
  <c r="O47" i="4"/>
  <c r="O46" i="4"/>
  <c r="A46" i="4"/>
  <c r="O45" i="4"/>
  <c r="O44" i="4"/>
  <c r="A44" i="4"/>
  <c r="O43" i="4"/>
  <c r="O42" i="4"/>
  <c r="A42" i="4"/>
  <c r="O41" i="4"/>
  <c r="O40" i="4"/>
  <c r="A40" i="4"/>
  <c r="O39" i="4"/>
  <c r="O38" i="4"/>
  <c r="A38" i="4"/>
  <c r="O37" i="4"/>
  <c r="O36" i="4"/>
  <c r="A36" i="4"/>
  <c r="O35" i="4"/>
  <c r="O34" i="4"/>
  <c r="A34" i="4"/>
  <c r="O33" i="4"/>
  <c r="O32" i="4"/>
  <c r="A32" i="4"/>
  <c r="O31" i="4"/>
  <c r="O30" i="4"/>
  <c r="O29" i="4"/>
  <c r="O28" i="4"/>
  <c r="A28" i="4"/>
  <c r="O27" i="4"/>
  <c r="O26" i="4"/>
  <c r="A26" i="4"/>
  <c r="O25" i="4"/>
  <c r="O24" i="4"/>
  <c r="K24" i="4"/>
  <c r="J23" i="4"/>
  <c r="I23" i="4"/>
  <c r="F23" i="4"/>
  <c r="C23" i="4"/>
  <c r="C67" i="4" s="1"/>
  <c r="A23" i="4"/>
  <c r="J22" i="4"/>
  <c r="I22" i="4"/>
  <c r="O22" i="4" s="1"/>
  <c r="H22" i="4"/>
  <c r="J21" i="4"/>
  <c r="I21" i="4"/>
  <c r="O21" i="4" s="1"/>
  <c r="F21" i="4"/>
  <c r="A21" i="4"/>
  <c r="J20" i="4"/>
  <c r="I20" i="4"/>
  <c r="F20" i="4"/>
  <c r="O20" i="4" s="1"/>
  <c r="J19" i="4"/>
  <c r="I19" i="4"/>
  <c r="E19" i="4"/>
  <c r="E67" i="4" s="1"/>
  <c r="D19" i="4"/>
  <c r="A19" i="4"/>
  <c r="L18" i="4"/>
  <c r="L67" i="4" s="1"/>
  <c r="J18" i="4"/>
  <c r="I18" i="4"/>
  <c r="H18" i="4"/>
  <c r="O18" i="4" s="1"/>
  <c r="O17" i="4"/>
  <c r="K17" i="4"/>
  <c r="J16" i="4"/>
  <c r="I16" i="4"/>
  <c r="O16" i="4" s="1"/>
  <c r="H16" i="4"/>
  <c r="A16" i="4"/>
  <c r="J15" i="4"/>
  <c r="J67" i="4" s="1"/>
  <c r="I15" i="4"/>
  <c r="F15" i="4"/>
  <c r="O15" i="4" s="1"/>
  <c r="J14" i="4"/>
  <c r="I14" i="4"/>
  <c r="F14" i="4"/>
  <c r="O14" i="4" s="1"/>
  <c r="K13" i="4"/>
  <c r="J13" i="4"/>
  <c r="I13" i="4"/>
  <c r="D13" i="4"/>
  <c r="L12" i="4"/>
  <c r="K12" i="4"/>
  <c r="K67" i="4" s="1"/>
  <c r="J12" i="4"/>
  <c r="I12" i="4"/>
  <c r="O12" i="4" s="1"/>
  <c r="D12" i="4"/>
  <c r="A12" i="4"/>
  <c r="J11" i="4"/>
  <c r="I11" i="4"/>
  <c r="I67" i="4" s="1"/>
  <c r="G11" i="4"/>
  <c r="N66" i="3"/>
  <c r="F66" i="3"/>
  <c r="O65" i="3"/>
  <c r="O64" i="3"/>
  <c r="O63" i="3"/>
  <c r="O62" i="3"/>
  <c r="O61" i="3"/>
  <c r="O60" i="3"/>
  <c r="O59" i="3"/>
  <c r="O58" i="3"/>
  <c r="O57" i="3"/>
  <c r="O56" i="3"/>
  <c r="O55" i="3"/>
  <c r="O54" i="3"/>
  <c r="O53" i="3"/>
  <c r="O52" i="3"/>
  <c r="O51" i="3"/>
  <c r="O50" i="3"/>
  <c r="O49" i="3"/>
  <c r="M49" i="3"/>
  <c r="I48" i="3"/>
  <c r="O48" i="3" s="1"/>
  <c r="O47" i="3"/>
  <c r="O46" i="3"/>
  <c r="O45" i="3"/>
  <c r="O44" i="3"/>
  <c r="O43" i="3"/>
  <c r="O42" i="3"/>
  <c r="G41" i="3"/>
  <c r="E41" i="3"/>
  <c r="O41" i="3" s="1"/>
  <c r="G40" i="3"/>
  <c r="C40" i="3"/>
  <c r="O40" i="3" s="1"/>
  <c r="O39" i="3"/>
  <c r="O38" i="3"/>
  <c r="O37" i="3"/>
  <c r="O36" i="3"/>
  <c r="H36" i="3"/>
  <c r="G35" i="3"/>
  <c r="O35" i="3" s="1"/>
  <c r="O34" i="3"/>
  <c r="M33" i="3"/>
  <c r="G33" i="3"/>
  <c r="O33" i="3" s="1"/>
  <c r="I32" i="3"/>
  <c r="G32" i="3"/>
  <c r="O32" i="3" s="1"/>
  <c r="K31" i="3"/>
  <c r="D31" i="3"/>
  <c r="O31" i="3" s="1"/>
  <c r="O30" i="3"/>
  <c r="O29" i="3"/>
  <c r="K29" i="3"/>
  <c r="J28" i="3"/>
  <c r="O28" i="3" s="1"/>
  <c r="F27" i="3"/>
  <c r="C27" i="3"/>
  <c r="O27" i="3" s="1"/>
  <c r="M26" i="3"/>
  <c r="M66" i="3" s="1"/>
  <c r="K26" i="3"/>
  <c r="O26" i="3" s="1"/>
  <c r="O25" i="3"/>
  <c r="I25" i="3"/>
  <c r="H24" i="3"/>
  <c r="O24" i="3" s="1"/>
  <c r="O23" i="3"/>
  <c r="K23" i="3"/>
  <c r="J22" i="3"/>
  <c r="I22" i="3"/>
  <c r="O22" i="3" s="1"/>
  <c r="H22" i="3"/>
  <c r="J21" i="3"/>
  <c r="I21" i="3"/>
  <c r="F21" i="3"/>
  <c r="O21" i="3" s="1"/>
  <c r="J20" i="3"/>
  <c r="I20" i="3"/>
  <c r="O20" i="3" s="1"/>
  <c r="F20" i="3"/>
  <c r="J19" i="3"/>
  <c r="I19" i="3"/>
  <c r="E19" i="3"/>
  <c r="D19" i="3"/>
  <c r="O19" i="3" s="1"/>
  <c r="L18" i="3"/>
  <c r="J18" i="3"/>
  <c r="I18" i="3"/>
  <c r="H18" i="3"/>
  <c r="J17" i="3"/>
  <c r="I17" i="3"/>
  <c r="F17" i="3"/>
  <c r="C17" i="3"/>
  <c r="C66" i="3" s="1"/>
  <c r="K16" i="3"/>
  <c r="O16" i="3" s="1"/>
  <c r="J15" i="3"/>
  <c r="I15" i="3"/>
  <c r="G15" i="3"/>
  <c r="J14" i="3"/>
  <c r="I14" i="3"/>
  <c r="O14" i="3" s="1"/>
  <c r="H14" i="3"/>
  <c r="J13" i="3"/>
  <c r="I13" i="3"/>
  <c r="F13" i="3"/>
  <c r="O13" i="3" s="1"/>
  <c r="J12" i="3"/>
  <c r="I12" i="3"/>
  <c r="O12" i="3" s="1"/>
  <c r="F12" i="3"/>
  <c r="A12" i="3"/>
  <c r="A13" i="3" s="1"/>
  <c r="A14" i="3" s="1"/>
  <c r="A15" i="3" s="1"/>
  <c r="A17" i="3" s="1"/>
  <c r="A18"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K11" i="3"/>
  <c r="J11" i="3"/>
  <c r="I11" i="3"/>
  <c r="D11" i="3"/>
  <c r="O11" i="3" s="1"/>
  <c r="A11" i="3"/>
  <c r="L10" i="3"/>
  <c r="L66" i="3" s="1"/>
  <c r="K10" i="3"/>
  <c r="J10" i="3"/>
  <c r="J66" i="3" s="1"/>
  <c r="I10" i="3"/>
  <c r="D10" i="3"/>
  <c r="O10" i="3" s="1"/>
  <c r="N67" i="2"/>
  <c r="M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K24" i="2"/>
  <c r="O24" i="2" s="1"/>
  <c r="J23" i="2"/>
  <c r="I23" i="2"/>
  <c r="O23" i="2" s="1"/>
  <c r="J22" i="2"/>
  <c r="I22" i="2"/>
  <c r="E22" i="2"/>
  <c r="E67" i="2" s="1"/>
  <c r="D22" i="2"/>
  <c r="O22" i="2" s="1"/>
  <c r="J21" i="2"/>
  <c r="I21" i="2"/>
  <c r="F21" i="2"/>
  <c r="O21" i="2" s="1"/>
  <c r="L20" i="2"/>
  <c r="J20" i="2"/>
  <c r="I20" i="2"/>
  <c r="H20" i="2"/>
  <c r="O20" i="2" s="1"/>
  <c r="J19" i="2"/>
  <c r="I19" i="2"/>
  <c r="O19" i="2" s="1"/>
  <c r="F19" i="2"/>
  <c r="J18" i="2"/>
  <c r="I18" i="2"/>
  <c r="F18" i="2"/>
  <c r="F67" i="2" s="1"/>
  <c r="C18" i="2"/>
  <c r="C67" i="2" s="1"/>
  <c r="K17" i="2"/>
  <c r="O17" i="2" s="1"/>
  <c r="J16" i="2"/>
  <c r="I16" i="2"/>
  <c r="G16" i="2"/>
  <c r="G67" i="2" s="1"/>
  <c r="J15" i="2"/>
  <c r="I15" i="2"/>
  <c r="O15" i="2" s="1"/>
  <c r="H15" i="2"/>
  <c r="H67" i="2" s="1"/>
  <c r="J14" i="2"/>
  <c r="I14" i="2"/>
  <c r="D14" i="2"/>
  <c r="O14" i="2" s="1"/>
  <c r="J13" i="2"/>
  <c r="I13" i="2"/>
  <c r="O13" i="2" s="1"/>
  <c r="F13" i="2"/>
  <c r="A13" i="2"/>
  <c r="A14" i="2" s="1"/>
  <c r="A15" i="2" s="1"/>
  <c r="A16" i="2" s="1"/>
  <c r="A18" i="2" s="1"/>
  <c r="A19" i="2" s="1"/>
  <c r="A20" i="2" s="1"/>
  <c r="A21" i="2" s="1"/>
  <c r="A22" i="2" s="1"/>
  <c r="A23"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L12" i="2"/>
  <c r="L67" i="2" s="1"/>
  <c r="K12" i="2"/>
  <c r="J12" i="2"/>
  <c r="J67" i="2" s="1"/>
  <c r="I12" i="2"/>
  <c r="D12" i="2"/>
  <c r="D67" i="2" s="1"/>
  <c r="A12" i="2"/>
  <c r="J11" i="2"/>
  <c r="I11" i="2"/>
  <c r="I67" i="2" s="1"/>
  <c r="F11" i="2"/>
  <c r="O11" i="2" l="1"/>
  <c r="O23" i="4"/>
  <c r="F67" i="4"/>
  <c r="K67" i="2"/>
  <c r="O12" i="2"/>
  <c r="O16" i="2"/>
  <c r="O18" i="2"/>
  <c r="I66" i="3"/>
  <c r="K66" i="3"/>
  <c r="G66" i="3"/>
  <c r="O15" i="3"/>
  <c r="O66" i="3" s="1"/>
  <c r="O18" i="3"/>
  <c r="E66" i="3"/>
  <c r="D66" i="3"/>
  <c r="H66" i="3"/>
  <c r="G67" i="4"/>
  <c r="O11" i="4"/>
  <c r="O13" i="4"/>
  <c r="O19" i="4"/>
  <c r="O17" i="3"/>
  <c r="O67" i="4" l="1"/>
  <c r="O67" i="2"/>
</calcChain>
</file>

<file path=xl/sharedStrings.xml><?xml version="1.0" encoding="utf-8"?>
<sst xmlns="http://schemas.openxmlformats.org/spreadsheetml/2006/main" count="468" uniqueCount="308">
  <si>
    <t xml:space="preserve">Standard #6 - Organizational Performance Results, Table 6.1 </t>
  </si>
  <si>
    <t>Complete the following table.  Provide three or four examples, reporting what you consider to be the most important data. It is not necessary to provide results for every process.</t>
  </si>
  <si>
    <t>Table 6.1 Standard 6 - Organizational Performance Results</t>
  </si>
  <si>
    <t>Organizational Effectiveness Results</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</si>
  <si>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</si>
  <si>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</si>
  <si>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</si>
  <si>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</si>
  <si>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</si>
  <si>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</si>
  <si>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Insert Graphs or Tables of Resulting Trends          (3-5 data points preferred)</t>
  </si>
  <si>
    <t>Measurable goal</t>
  </si>
  <si>
    <t xml:space="preserve">(Indicate length of cycle) </t>
  </si>
  <si>
    <t>What are your current results?</t>
  </si>
  <si>
    <t>What did you learn from the results?</t>
  </si>
  <si>
    <t>What did you improve or  what is your next step?</t>
  </si>
  <si>
    <t xml:space="preserve"> </t>
  </si>
  <si>
    <t>What is your goal?</t>
  </si>
  <si>
    <t>year</t>
  </si>
  <si>
    <t>Retention of Business Program Students</t>
  </si>
  <si>
    <t>Increase the number of entrants to the Business Management, International Business, Human Resources, Economy and, Accounting and Finances programs.</t>
  </si>
  <si>
    <t xml:space="preserve"> Number of entrants</t>
  </si>
  <si>
    <t>In 2015, the number of  entrants was 2041 at undergraduate level.</t>
  </si>
  <si>
    <t xml:space="preserve">
The following improvement actions were made:
 - Improvement of  administative services.
 - Definition of marketing strategies in order to increase number of entrants.
 - Improvement of the institutional image.</t>
  </si>
  <si>
    <t>It is planned to continue applying the periodic potential market research based on the guidelines of the Strategic Plan (2015-2017) and the Marketing Plan 2016 in order to increase the number of potential students.</t>
  </si>
  <si>
    <t>Increase the number of degress and titles granted in Business Management, International Business, Human Resources, Economy and, Accounting and Finances programs.</t>
  </si>
  <si>
    <t>Degrees and titles granted</t>
  </si>
  <si>
    <t>The number of degrees and tittles granted was 475 at undergraduate level in 2015.</t>
  </si>
  <si>
    <r>
      <t xml:space="preserve">The following improvement actions were made:
- Improvement of educational and administrative services, in order to get students prepared to develop researchs and business projects.
</t>
    </r>
    <r>
      <rPr>
        <sz val="14"/>
        <color rgb="FFFF0000"/>
        <rFont val="Arial"/>
        <family val="2"/>
      </rPr>
      <t xml:space="preserve">- </t>
    </r>
    <r>
      <rPr>
        <sz val="14"/>
        <rFont val="Arial"/>
        <family val="2"/>
      </rPr>
      <t>Time reduction of the process for obtaining degrees and titles in 10.82%</t>
    </r>
  </si>
  <si>
    <t xml:space="preserve"> - Continue ensuring effectiveness and efficiency of counseling, developing and supporting processes of thesis for students in order to obtain the professional title.
- Optimization of the process of obtaining degrees and titles. </t>
  </si>
  <si>
    <t xml:space="preserve">
Number of enrolled and retained students per year:
 - 290 students in Master.
 - 60 students in Doctorate.</t>
  </si>
  <si>
    <t xml:space="preserve">
Number of enrolled and retained of students  by year</t>
  </si>
  <si>
    <t>The number of enrolled and retained students was 524 for master programs and 85 for doctorate program in 2015. There is a positive trend.</t>
  </si>
  <si>
    <t xml:space="preserve">
The following activities were made:
 - Lectures
 - Meetings
 - Scientific meetings
 - Consulting</t>
  </si>
  <si>
    <t>Continuous updating of professional programs' curriculum based on the current job market demand. Provide complementary activities as lectures, workshops, courses, competitions and among others.</t>
  </si>
  <si>
    <t xml:space="preserve">
Number of Alumni per year:
 - 60 alumni in Master
 - 10 alumni in Doctorate
</t>
  </si>
  <si>
    <t xml:space="preserve">Number of Alumni per year
</t>
  </si>
  <si>
    <t>The number of alumni was 80 for master programs and 20 for doctorate program in 2015. There is a positive trend.</t>
  </si>
  <si>
    <t xml:space="preserve">Due to students are required to finish the Progressive Certification Program and performed a social responsability activity, the following improvements were made:
- Continuous improvement of progressive certification process for students in the 7th cycle. 
- Optimization of Social Responsibility Program for students from 7th to 10th cycle and graduates. </t>
  </si>
  <si>
    <t xml:space="preserve">
Number of graduates per year:
 - 20 graduates in Master.
 - 10 graduates in Doctorate.
</t>
  </si>
  <si>
    <t xml:space="preserve">
Number of graduates in Master and Doctorate, per year.</t>
  </si>
  <si>
    <t>The number of graduates was 33 for master programs and 16 for doctorate program in 2015.</t>
  </si>
  <si>
    <t xml:space="preserve">
The following improvement actions were made:
 - Perform preparation, presentation and  thesis supporting courses for alumni.</t>
  </si>
  <si>
    <t>Assurance of competency evaluation result. It is expected to increase the students' average performance to 2.5% .</t>
  </si>
  <si>
    <t>Standard Six: Educational and Business Process Management - Table 6.3</t>
  </si>
  <si>
    <r>
      <rPr>
        <b/>
        <sz val="12"/>
        <color theme="1"/>
        <rFont val="Calibri"/>
        <family val="2"/>
        <scheme val="minor"/>
      </rPr>
      <t xml:space="preserve">Criterion 6.1.3 </t>
    </r>
    <r>
      <rPr>
        <sz val="12"/>
        <color theme="1"/>
        <rFont val="Calibri"/>
        <family val="2"/>
        <scheme val="minor"/>
      </rPr>
      <t>Undergraduate Common Professional Component (CPC)
Programs that include a B.A. (with a business major), B.S. (with a business major), B.B.A., B.S.B.A., or objectives that imply general business preparation with or without a functional specialization must include coverage of the Common Professional Component (CPC) at the level prescribed by the ACBSP.  The CPC as outlined below must be included in the content of the courses taught in the undergraduate programs of all accredited schools and programs.  Each CPC area must receive a minimum coverage of two-thirds of a three (3) semester credit-hour course (or equivalent) or approximately 30 coverage hours.</t>
    </r>
    <r>
      <rPr>
        <b/>
        <sz val="12"/>
        <color theme="1"/>
        <rFont val="Calibri"/>
        <family val="2"/>
        <scheme val="minor"/>
      </rPr>
      <t xml:space="preserve">
</t>
    </r>
  </si>
  <si>
    <t>Directions for using table:  Enter your academic discipline and degree type on row 6.  Replace the sample core courses with your core courses and update columns B - L with the number of coverage hours for each CPC area.  The total columns will total using the the formulas.</t>
  </si>
  <si>
    <t>Figure 6.5</t>
  </si>
  <si>
    <t>Table of Undergraduate Common Professional Component (CPC) Compliance</t>
  </si>
  <si>
    <t>ADMINISTRATION, BS</t>
  </si>
  <si>
    <t>Hour Class Session by CPC Topic</t>
  </si>
  <si>
    <t>Nº</t>
  </si>
  <si>
    <t>COURSES</t>
  </si>
  <si>
    <t>Functional Area</t>
  </si>
  <si>
    <t>Business Environment</t>
  </si>
  <si>
    <t>Technical skills</t>
  </si>
  <si>
    <t xml:space="preserve">Area of Integration </t>
  </si>
  <si>
    <t>Total Hours</t>
  </si>
  <si>
    <t>Marketing</t>
  </si>
  <si>
    <t>Finances</t>
  </si>
  <si>
    <t>Accounting</t>
  </si>
  <si>
    <t>Administration</t>
  </si>
  <si>
    <t>Law</t>
  </si>
  <si>
    <t>Economy</t>
  </si>
  <si>
    <t>Ethics</t>
  </si>
  <si>
    <t>Global Dimension</t>
  </si>
  <si>
    <t>Information system</t>
  </si>
  <si>
    <t>Methods</t>
  </si>
  <si>
    <t>Politics</t>
  </si>
  <si>
    <t>Integrative experience</t>
  </si>
  <si>
    <t>PROCESOS DE LA GESTIÓN</t>
  </si>
  <si>
    <t>MATEMÁTICA  FINANCIERA</t>
  </si>
  <si>
    <t>GESTIÓN  DE PERSONAS</t>
  </si>
  <si>
    <t>CONTABILIDAD EMPRESARIAL</t>
  </si>
  <si>
    <t>MICROECONOMÍA</t>
  </si>
  <si>
    <t>INTRODUCCIÓN AL DERECHO</t>
  </si>
  <si>
    <t>INGLES III</t>
  </si>
  <si>
    <t>MARKETING</t>
  </si>
  <si>
    <t>ORGANIZACIÓN EMPRESARIAL</t>
  </si>
  <si>
    <t>ESTADÍSTICA APLICADA A LA GESTIÓN EMPRESARIAL</t>
  </si>
  <si>
    <t>ADMINISTRACIÓN LOGÍSTICA</t>
  </si>
  <si>
    <t>COSTOS</t>
  </si>
  <si>
    <t>MACROECONOMÍA</t>
  </si>
  <si>
    <t>INGLES IV</t>
  </si>
  <si>
    <t>INVESTIGACIÓN DE MERCADOS</t>
  </si>
  <si>
    <t>GESTIÓN  DE LA CALIDAD</t>
  </si>
  <si>
    <t>GESTIÓN DE EMPRESAS DE SERVICIOS</t>
  </si>
  <si>
    <t>COMPORTAMIENTO DEL CONSUMIDOR</t>
  </si>
  <si>
    <t>GESTIÓN AMBIENTAL</t>
  </si>
  <si>
    <t>DERECHO EMPRESARIAL</t>
  </si>
  <si>
    <t xml:space="preserve">ADMINISTRACIÓN BANCARIA </t>
  </si>
  <si>
    <t>MARKETING ESTRATÉGICO</t>
  </si>
  <si>
    <t>ORGANIZACIÓN Y GESTIÓN DE PYMES</t>
  </si>
  <si>
    <t>ADMINISTRACIÓN  FINANCIERA</t>
  </si>
  <si>
    <t>ADMINISTRACIÓN  DE OPERACIONES</t>
  </si>
  <si>
    <t>BIONEGOCIOS</t>
  </si>
  <si>
    <t>COMPORTAMIENTO ORGANIZACIONAL</t>
  </si>
  <si>
    <t>OPERACIONES FINANCIERAS</t>
  </si>
  <si>
    <t>ADMINISTRACIÓN DE VENTAS</t>
  </si>
  <si>
    <t>FRANQUICIAS Y EMPRESAS MULTINACIONALES</t>
  </si>
  <si>
    <t>FORMULACIÓN Y EVALUACIÓN DE PROYECTOS DE INVERSIÓN</t>
  </si>
  <si>
    <t xml:space="preserve">GERENCIA FINANCIERA </t>
  </si>
  <si>
    <t>ECONOMÍA INTERNACIONAL</t>
  </si>
  <si>
    <t xml:space="preserve">TÉCNICAS FINANCIERAS APLICADAS </t>
  </si>
  <si>
    <t>SISTEMAS DE INFORMACIÓN GERENCIAL</t>
  </si>
  <si>
    <t>GESTIÓN DE RIESGOS</t>
  </si>
  <si>
    <t>GERENCIA DE PROYECTOS</t>
  </si>
  <si>
    <t>ADMINISTRACIÓN PRESUPUESTARIA</t>
  </si>
  <si>
    <t>MERCADO DE CAPITALES</t>
  </si>
  <si>
    <t>COMERCIO  INTERNACIONAL</t>
  </si>
  <si>
    <t>GESTIÓN PÚBLICA</t>
  </si>
  <si>
    <t>GESTIÓN DE CRISIS EN LA EMPRESA</t>
  </si>
  <si>
    <t>PLANEAMIENTO  ESTRATÉGICO</t>
  </si>
  <si>
    <t>NEGOCIACIÓN EMPRESARIAL INTERCULTURAL</t>
  </si>
  <si>
    <t>INVESTIGACIÓN EMPRESARIAL APLICADA I</t>
  </si>
  <si>
    <t>SEMINARIO I: DESARROLLO NACIONAL Y EMPRESA</t>
  </si>
  <si>
    <t>PROJECT MANAGEMENT</t>
  </si>
  <si>
    <t>JUEGO DE NEGOCIOS I</t>
  </si>
  <si>
    <t xml:space="preserve">MARKETING EN REDES SOCIALES </t>
  </si>
  <si>
    <t xml:space="preserve">RESPONSABILIDAD SOCIAL </t>
  </si>
  <si>
    <t>ASESORÍA  Y  CONSULTORÍA  EMPRESARIAL</t>
  </si>
  <si>
    <t>INVESTIGACIÓN EMPRESARIAL APLICADA II</t>
  </si>
  <si>
    <t xml:space="preserve">SEMINARIO II: PROYECCIÓN INTERNACIONAL DEL PERÚ </t>
  </si>
  <si>
    <t>AUDITORÍA</t>
  </si>
  <si>
    <t xml:space="preserve">TALLER DE HABILIDADES GERENCIALES </t>
  </si>
  <si>
    <t>JUEGO DE NEGOCIOS II</t>
  </si>
  <si>
    <t xml:space="preserve">Total CPC - Licenciatura </t>
  </si>
  <si>
    <r>
      <rPr>
        <b/>
        <sz val="12"/>
        <color theme="1"/>
        <rFont val="Calibri"/>
        <family val="2"/>
        <scheme val="minor"/>
      </rPr>
      <t xml:space="preserve">Criterion 6.1.3 </t>
    </r>
    <r>
      <rPr>
        <sz val="12"/>
        <color theme="1"/>
        <rFont val="Calibri"/>
        <family val="2"/>
        <scheme val="minor"/>
      </rPr>
      <t>Undergraduate Common Professional Component (CPC)
Programs that include a B.A. (with a business major), B.S. (with a business major), B.B.A., B.S.B.A., or objectives that imply general business preparation with or without a functional specialization must include coverage of the Common Professional Component (CPC) at the level prescribed by the ACBSP.  The CPC as outlined below must be included in the content of the courses taught in the undergraduate programs of all accredited schools and programs.  Each CPC area must receive a minimum coverage of two-thirds of a three (3) semester credit-hour course (or equivalent) or approximately 30 coverage hours.</t>
    </r>
  </si>
  <si>
    <t>INTERNATIONAL BUSINESS ADMINISTRATION, BS</t>
  </si>
  <si>
    <t>PROCESO DE LA GESTIÓN</t>
  </si>
  <si>
    <t>INGLÉS III</t>
  </si>
  <si>
    <t>INGLÉS IV</t>
  </si>
  <si>
    <t>MARKETING INTERNACIONAL</t>
  </si>
  <si>
    <t>OPERATIVIDAD DE COMERCIO EXTERIOR</t>
  </si>
  <si>
    <t>ENVASES Y EMBALAJES</t>
  </si>
  <si>
    <t>LOGÍSTICA INTERNACIONAL</t>
  </si>
  <si>
    <t>FINANZAS</t>
  </si>
  <si>
    <t>INTERNATIONAL BUSINESS LAW</t>
  </si>
  <si>
    <t>NOMENCLATURA ARANCELARIA</t>
  </si>
  <si>
    <t>INVESTIGACIÓN DE MERCADO INTERNACIONALES</t>
  </si>
  <si>
    <t>GESTIÓN ADUANERA</t>
  </si>
  <si>
    <t>OPERACIONES BANCARIAS INTERNACIONALES</t>
  </si>
  <si>
    <t>TRANSPORTE INTERNACIONAL DE CARGA</t>
  </si>
  <si>
    <t>NORMAS INTERNACIONALES DE CALIDAD</t>
  </si>
  <si>
    <t>TRIBUTACIÓN DE COMERCIO EXTERIOR</t>
  </si>
  <si>
    <t>VALORACIÓN ADUANERA</t>
  </si>
  <si>
    <t>OFERTA EXPORTABLE</t>
  </si>
  <si>
    <t xml:space="preserve">COSTOS Y PRESUPUESTOS INTERNACIONALES </t>
  </si>
  <si>
    <t>GESTIÓN FINANCIERA PARA EL COMERCIO EXTERIOR</t>
  </si>
  <si>
    <t>SUPPLY CHAIN MANAGEMENT</t>
  </si>
  <si>
    <t xml:space="preserve">GESTIÓN AMBIENTAL </t>
  </si>
  <si>
    <t>INTEGRACION ECONOMICA Y COMERCIAL</t>
  </si>
  <si>
    <t>OPERATIVIDAD ADUANERA</t>
  </si>
  <si>
    <t>GERENCIA DE EXPORTACIONES</t>
  </si>
  <si>
    <t>GERENCIA DE IMPORTACIONES</t>
  </si>
  <si>
    <t>PROYECTOS DE EXPORTACIÓN E IMPORTACIÓN</t>
  </si>
  <si>
    <t>FINANZAS INTERNACIONALES</t>
  </si>
  <si>
    <t>BIONEGOCIOS INTERNACIONALES</t>
  </si>
  <si>
    <t>INVERSIONES INTERNACIONALES</t>
  </si>
  <si>
    <t>AGROEXPORTACIÓN</t>
  </si>
  <si>
    <t>HUMAN RESOURCES MANAGEMENT, BS)</t>
  </si>
  <si>
    <t>DERECHO INDIVIDUAL DEL TRABAJO</t>
  </si>
  <si>
    <t>COMPENSACIONES</t>
  </si>
  <si>
    <t>PLANEAMIENTO DE PERSONAL</t>
  </si>
  <si>
    <t>GESTIÓN POR COMPETENCIAS</t>
  </si>
  <si>
    <t>INNOVACIÓN</t>
  </si>
  <si>
    <t>SISTEMAS  DE  INFORMACIÓN  DE RECURSOS HUMANOS</t>
  </si>
  <si>
    <t>DERECHO COLECTIVO DEL TRABAJO</t>
  </si>
  <si>
    <t>SEGURIDAD Y SALUD EN EL TRABAJO</t>
  </si>
  <si>
    <t>GESTIÓN DE LA SELECCIÓN Y CONTRATACIÓN DE PERSONAL</t>
  </si>
  <si>
    <t>BIENESTAR Y CLIMA LABORAL</t>
  </si>
  <si>
    <t>ADMINISTRACIÓN FINANCIERA</t>
  </si>
  <si>
    <t>DIRECCIÓN DE EQUIPOS DE ALTO RENDIMIENTO</t>
  </si>
  <si>
    <t>SEGURIDAD SOCIAL</t>
  </si>
  <si>
    <t>CAPACITACIÓN Y DESARROLLO DE TALENTO</t>
  </si>
  <si>
    <t>EVALUACIÓN DEL DESEMPEÑO</t>
  </si>
  <si>
    <t>COMUNICACIÓN EN GESTIÓN HUMANA</t>
  </si>
  <si>
    <t>GESTION AMBIENTAL</t>
  </si>
  <si>
    <t>ADMINISTRACIÓN DE PLANILLAS</t>
  </si>
  <si>
    <t>COACHING</t>
  </si>
  <si>
    <t>ADMINISTRACIÓN DEL CAMBIO ORGANIZACIONAL</t>
  </si>
  <si>
    <t>ERGONOMÍA</t>
  </si>
  <si>
    <t>ADMINISTRACIÓN DE CONFLICTOS LABORALES</t>
  </si>
  <si>
    <t>GESTIÓN DE RECURSOS HUMANOS EN SECTOR PÚBLICO</t>
  </si>
  <si>
    <t>AUDITORIA DE RECURSOS HUMANOS</t>
  </si>
  <si>
    <t>Standard Six: Educational and Business Process Management -           Table 6.3</t>
  </si>
  <si>
    <t>ECONOMY, BS</t>
  </si>
  <si>
    <t>Habilidades Cuantitativa I</t>
  </si>
  <si>
    <t>Uso de Probabilidades para el Análisis y la Gestión</t>
  </si>
  <si>
    <t>Teoria de Precios</t>
  </si>
  <si>
    <t>Contabilidad Básica</t>
  </si>
  <si>
    <t>Matemáticas Financieras</t>
  </si>
  <si>
    <t>Gerencia</t>
  </si>
  <si>
    <t>Macroeconomía Intermedia</t>
  </si>
  <si>
    <t>Contabildad de Costos</t>
  </si>
  <si>
    <t>Habilidades Cuantitativas II</t>
  </si>
  <si>
    <t>Estadística Inferencial Aplicada</t>
  </si>
  <si>
    <t>Economía Matemática</t>
  </si>
  <si>
    <t>Gerencia Financiera</t>
  </si>
  <si>
    <t>Econometría Básica</t>
  </si>
  <si>
    <t>Ética Profesional y Corporativa</t>
  </si>
  <si>
    <t>Extensiones Microeconómicas</t>
  </si>
  <si>
    <t xml:space="preserve"> Dinámicas, Ciclos y Estabilización</t>
  </si>
  <si>
    <t>Teoría de los Juegos Y Estratégia</t>
  </si>
  <si>
    <t>Extenciones Econométricas</t>
  </si>
  <si>
    <t>Organización Industrial Aplicada</t>
  </si>
  <si>
    <t>Crecimiento Económico</t>
  </si>
  <si>
    <t>Aplicaciones de Programación</t>
  </si>
  <si>
    <t>Economía Monetaria</t>
  </si>
  <si>
    <t>Comercio Internacional</t>
  </si>
  <si>
    <t>Análisis de Estado Financieros</t>
  </si>
  <si>
    <t>Finanzas Corporativas</t>
  </si>
  <si>
    <t>Gestión de la Deuda Pública</t>
  </si>
  <si>
    <t xml:space="preserve">Investigación Económica </t>
  </si>
  <si>
    <t>Gerencia de Instituciones Financieras</t>
  </si>
  <si>
    <t xml:space="preserve">EconomíaPública y Recursos Naturales </t>
  </si>
  <si>
    <t>Proyect Finance</t>
  </si>
  <si>
    <t>Taller de Tesis</t>
  </si>
  <si>
    <t>Teoria de Mercado de capitales</t>
  </si>
  <si>
    <t xml:space="preserve">Política y administracion  tributario  (e) </t>
  </si>
  <si>
    <t>Presupuestos por Resultados</t>
  </si>
  <si>
    <t>Análisis de la Gestión de Riesgo</t>
  </si>
  <si>
    <t xml:space="preserve">Politica economica y Programación Financiera I </t>
  </si>
  <si>
    <t>Etica Profesional y Corporativa</t>
  </si>
  <si>
    <t>Política Económica y Programación Financiera II</t>
  </si>
  <si>
    <t>Finanzas Públicas Subnacionales</t>
  </si>
  <si>
    <t>Gerencia de la Inversión Pública</t>
  </si>
  <si>
    <t>Elementos Financieros con Series Temporales</t>
  </si>
  <si>
    <t xml:space="preserve">Instrumentos Derivados y Financieros(e) </t>
  </si>
  <si>
    <t>Supervisión de Instituciones Financieras</t>
  </si>
  <si>
    <t>Finanzas Corporativas Avanzadas</t>
  </si>
  <si>
    <t>Gestión de Portafolio</t>
  </si>
  <si>
    <t>Finanzas Cuantitativas Avanzadas</t>
  </si>
  <si>
    <t>TOTAL CPC</t>
  </si>
  <si>
    <t>ACCOUNTING AND FINANCES, BS</t>
  </si>
  <si>
    <t>Contabilidad Financiera I</t>
  </si>
  <si>
    <t>Etica Aplicada y Responsabilidad Social y Empresarial</t>
  </si>
  <si>
    <t>Normalización Contable I - NIIF I</t>
  </si>
  <si>
    <t>Métodos Estadístico para Toma de Decisiones</t>
  </si>
  <si>
    <t>Economía de la Empresa</t>
  </si>
  <si>
    <t>Dirección de Operaciones</t>
  </si>
  <si>
    <t>Dirección Estratégica</t>
  </si>
  <si>
    <t>Contabilidad Financiera II</t>
  </si>
  <si>
    <t>Marco Legal de los Negocios</t>
  </si>
  <si>
    <t>Entorno Macroeconómico</t>
  </si>
  <si>
    <t>Normalización Contable II - NIIF II</t>
  </si>
  <si>
    <t>Modelos Cuantitativos y de Optimización</t>
  </si>
  <si>
    <t>Presupuesto y Contabilidad para el Sector Público</t>
  </si>
  <si>
    <t>Contabilidad Financiera III</t>
  </si>
  <si>
    <t>Derecho Empresarial</t>
  </si>
  <si>
    <t>Contabilidad Gerencial I</t>
  </si>
  <si>
    <t>Informática Aplicada a la Empresa</t>
  </si>
  <si>
    <t>Matemática Financiera</t>
  </si>
  <si>
    <t>Contabilidad Financiera IV</t>
  </si>
  <si>
    <t>Contabilidad Gerencial II</t>
  </si>
  <si>
    <t>Tributos Personales</t>
  </si>
  <si>
    <t>Derecho Tributario</t>
  </si>
  <si>
    <t>Analisis de la Información Financiera</t>
  </si>
  <si>
    <t>Aplicaciones Informáticas para Contabilidad y Finanzas</t>
  </si>
  <si>
    <t>Sistema de Información Empresarial</t>
  </si>
  <si>
    <t>Talento Humano y Mercadotecnia</t>
  </si>
  <si>
    <t>Auditoría Financiera I</t>
  </si>
  <si>
    <t>Contabilidad Sectorial</t>
  </si>
  <si>
    <t>Tributos Corporativos</t>
  </si>
  <si>
    <t>Contabilidad Gerencial III</t>
  </si>
  <si>
    <t>Auditoría Financiera II</t>
  </si>
  <si>
    <t>Análisis y Control de Riesgo Corporativos</t>
  </si>
  <si>
    <t>Finanzas de Empresas I</t>
  </si>
  <si>
    <t xml:space="preserve">Comercio Global y Competitividad </t>
  </si>
  <si>
    <t>Tratamiento Contable de los Tributos</t>
  </si>
  <si>
    <t>Contablidad de Instituciones Financieras</t>
  </si>
  <si>
    <t>Casuistica de Impuestos Directos e Indirectos</t>
  </si>
  <si>
    <t>Taller de Defensoría Fiscal y Tributación de Comercio Exterior</t>
  </si>
  <si>
    <t>Auditoría Interna y Gubernamental</t>
  </si>
  <si>
    <t>Auditoría de Riesgos y Forense</t>
  </si>
  <si>
    <t>Mercados e Instituciones Financieras y de Seguros</t>
  </si>
  <si>
    <t>Diseño y Evaluación de Proyectos de Inversión</t>
  </si>
  <si>
    <t>Proyecto de Tesis I</t>
  </si>
  <si>
    <t>Finanzas de Empresas II</t>
  </si>
  <si>
    <t>Práctica Pre-Profesional Nacional Y/O Internacional</t>
  </si>
  <si>
    <t>Normalización Contable III - NIIFS III Casuística</t>
  </si>
  <si>
    <t>Desarrollo de Tesis</t>
  </si>
  <si>
    <t>Gestión y Planeamiento Tributario</t>
  </si>
  <si>
    <t>Auditoría de Sistemas de Información</t>
  </si>
  <si>
    <t>Peritaje Contable y Auditoría del Medio Ambiente</t>
  </si>
  <si>
    <t>Auditoría Tributaria</t>
  </si>
  <si>
    <t>Dirección y Gerencia Contable Financiera</t>
  </si>
  <si>
    <t>Estructura Financiera y Gobierno 
Corporativo</t>
  </si>
  <si>
    <t>Ingenieria Financiera y Productos 
Derivados</t>
  </si>
  <si>
    <t>Planeación y Control Financiero</t>
  </si>
  <si>
    <t xml:space="preserve">Finanzas Internacionales </t>
  </si>
  <si>
    <t>Totales</t>
  </si>
  <si>
    <t>Standard Six: Educational and Business Process Management -  Table 6.4</t>
  </si>
  <si>
    <r>
      <t xml:space="preserve">Criterion 6.1.4.b.  </t>
    </r>
    <r>
      <rPr>
        <sz val="12"/>
        <color theme="1"/>
        <rFont val="Arial"/>
        <family val="2"/>
      </rPr>
      <t xml:space="preserve">Curriculum Design for General Education
Schools of business and programs should demonstrate a sufficient foundation in general education which should, generally, be the equivalent of 40 percent of the hours required for the degree. Communication and critical thinking skills should be addressed. 
</t>
    </r>
  </si>
  <si>
    <t xml:space="preserve">Table of Baccalaureate Curriculum Credits </t>
  </si>
  <si>
    <t>Programs</t>
  </si>
  <si>
    <t>Required Credits of General Training</t>
  </si>
  <si>
    <t>Business School Credits</t>
  </si>
  <si>
    <t>General Electives Credit Hours</t>
  </si>
  <si>
    <t>Total Credit Hours Required for Graduation</t>
  </si>
  <si>
    <t>Required Credits of Basic Professional Training</t>
  </si>
  <si>
    <t xml:space="preserve">Required Credits of Specialized Professional Training </t>
  </si>
  <si>
    <t>Required Credits of Management Professional Training</t>
  </si>
  <si>
    <t>International Business Administration</t>
  </si>
  <si>
    <t>Gestión de Recursos Humanos</t>
  </si>
  <si>
    <t>Contabilidad y Finanzas</t>
  </si>
  <si>
    <t>Economía</t>
  </si>
  <si>
    <t>Organizational effectiveness results examine attainment of organizational goals.  
Each business unit must have a systematic reporting mechanism for each business program that charts enrollment patterns, student retention, student academic success, and other characteristics reflecting students' performance. 
Key indicators may include:  graduation rates, enrollment, improvement in safety, hiring equity, increased use of web-based technologies, use of facilities by community organizations, contributions to the community, or partnerships, retention rates by program, and what you report to governing boards and administrative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</si>
</sst>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8"/>
      <color theme="1"/>
      <name val="Arial"/>
      <family val="2"/>
    </font>
    <font>
      <b/>
      <sz val="12"/>
      <color theme="1"/>
      <name val="Arial"/>
      <family val="2"/>
    </font>
    <font>
      <b/>
      <sz val="14"/>
      <color theme="1"/>
      <name val="Arial"/>
      <family val="2"/>
    </font>
    <font>
      <sz val="11"/>
      <color theme="1"/>
      <name val="Arial"/>
      <family val="2"/>
    </font>
    <font>
      <sz val="14"/>
      <color theme="1"/>
      <name val="Arial"/>
      <family val="2"/>
    </font>
    <font>
      <sz val="14"/>
      <color rgb="FFFF0000"/>
      <name val="Arial"/>
      <family val="2"/>
    </font>
    <font>
      <sz val="14"/>
      <name val="Arial"/>
      <family val="2"/>
    </font>
    <font>
      <sz val="12"/>
      <color theme="1"/>
      <name val="Calibri"/>
      <family val="2"/>
      <scheme val="minor"/>
    </font>
    <font>
      <sz val="12"/>
      <color theme="1"/>
      <name val="Arial"/>
      <family val="2"/>
    </font>
    <font>
      <b/>
      <sz val="25"/>
      <color theme="1"/>
      <name val="Calibri"/>
      <family val="2"/>
      <scheme val="minor"/>
    </font>
    <font>
      <b/>
      <sz val="12"/>
      <color theme="1"/>
      <name val="Calibri"/>
      <family val="2"/>
      <scheme val="minor"/>
    </font>
    <font>
      <b/>
      <sz val="18"/>
      <color theme="1"/>
      <name val="Calibri"/>
      <family val="2"/>
      <scheme val="minor"/>
    </font>
    <font>
      <b/>
      <sz val="15"/>
      <color theme="1"/>
      <name val="Calibri"/>
      <family val="2"/>
      <scheme val="minor"/>
    </font>
    <font>
      <b/>
      <sz val="14"/>
      <color theme="1"/>
      <name val="Calibri"/>
      <family val="2"/>
      <scheme val="minor"/>
    </font>
    <font>
      <sz val="10"/>
      <name val="Arial"/>
      <family val="2"/>
    </font>
    <font>
      <b/>
      <sz val="14"/>
      <name val="Arial"/>
      <family val="2"/>
    </font>
    <font>
      <sz val="12"/>
      <name val="Arial"/>
      <family val="2"/>
    </font>
    <font>
      <sz val="12"/>
      <color theme="1"/>
      <name val="Arial Narrow"/>
      <family val="2"/>
    </font>
    <font>
      <b/>
      <sz val="12"/>
      <name val="Arial"/>
      <family val="2"/>
    </font>
    <font>
      <sz val="10"/>
      <color theme="1"/>
      <name val="Calibri"/>
      <family val="2"/>
      <scheme val="minor"/>
    </font>
    <font>
      <b/>
      <sz val="16"/>
      <color theme="1"/>
      <name val="Arial"/>
      <family val="2"/>
    </font>
    <font>
      <b/>
      <sz val="10"/>
      <color rgb="FF000000"/>
      <name val="Arial"/>
      <family val="2"/>
    </font>
    <font>
      <sz val="10"/>
      <color rgb="FF000000"/>
      <name val="Arial"/>
      <family val="2"/>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FF"/>
        <bgColor indexed="64"/>
      </patternFill>
    </fill>
  </fills>
  <borders count="4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6" fillId="0" borderId="0"/>
  </cellStyleXfs>
  <cellXfs count="156">
    <xf numFmtId="0" fontId="0" fillId="0" borderId="0" xfId="0"/>
    <xf numFmtId="0" fontId="2" fillId="2" borderId="0" xfId="0" applyFont="1" applyFill="1" applyAlignment="1">
      <alignment horizontal="center"/>
    </xf>
    <xf numFmtId="0" fontId="4" fillId="0" borderId="1" xfId="0" applyFont="1" applyBorder="1" applyAlignment="1">
      <alignment horizontal="center"/>
    </xf>
    <xf numFmtId="0" fontId="4" fillId="0" borderId="2" xfId="0" applyFont="1" applyBorder="1" applyAlignment="1">
      <alignment vertical="top" wrapText="1"/>
    </xf>
    <xf numFmtId="0" fontId="0" fillId="0" borderId="5" xfId="0" applyBorder="1"/>
    <xf numFmtId="0" fontId="0" fillId="0" borderId="0" xfId="0" applyAlignment="1">
      <alignment wrapText="1"/>
    </xf>
    <xf numFmtId="0" fontId="4" fillId="0" borderId="8" xfId="0" applyFont="1" applyBorder="1" applyAlignment="1">
      <alignment horizontal="left" vertical="center" wrapText="1" indent="2"/>
    </xf>
    <xf numFmtId="0" fontId="6" fillId="0" borderId="8" xfId="0" applyFont="1" applyBorder="1" applyAlignment="1">
      <alignment horizontal="left" vertical="center" wrapText="1" indent="2"/>
    </xf>
    <xf numFmtId="0" fontId="0" fillId="0" borderId="8" xfId="0" applyBorder="1" applyAlignment="1">
      <alignment vertical="top" wrapText="1"/>
    </xf>
    <xf numFmtId="0" fontId="4" fillId="0" borderId="9" xfId="0" applyFont="1" applyFill="1" applyBorder="1" applyAlignment="1">
      <alignment horizontal="left" vertical="center" wrapText="1" indent="2"/>
    </xf>
    <xf numFmtId="0" fontId="6" fillId="0" borderId="8" xfId="0" applyFont="1" applyFill="1" applyBorder="1" applyAlignment="1">
      <alignment horizontal="left" vertical="center" wrapText="1" indent="2"/>
    </xf>
    <xf numFmtId="0" fontId="9" fillId="0" borderId="10" xfId="0" applyFont="1" applyBorder="1"/>
    <xf numFmtId="0" fontId="10" fillId="0" borderId="0" xfId="0" applyFont="1" applyFill="1" applyBorder="1" applyAlignment="1">
      <alignment vertical="top" wrapText="1"/>
    </xf>
    <xf numFmtId="0" fontId="0" fillId="0" borderId="0" xfId="0" applyBorder="1"/>
    <xf numFmtId="0" fontId="0" fillId="0" borderId="0" xfId="0" applyAlignment="1">
      <alignment vertical="center"/>
    </xf>
    <xf numFmtId="0" fontId="17" fillId="4" borderId="20" xfId="1" applyFont="1" applyFill="1" applyBorder="1" applyAlignment="1">
      <alignment horizontal="center" vertical="center" wrapText="1"/>
    </xf>
    <xf numFmtId="0" fontId="17" fillId="4" borderId="21" xfId="1" applyFont="1" applyFill="1" applyBorder="1" applyAlignment="1">
      <alignment horizontal="center" vertical="center" wrapText="1"/>
    </xf>
    <xf numFmtId="0" fontId="17" fillId="4" borderId="22" xfId="1" applyFont="1" applyFill="1" applyBorder="1" applyAlignment="1">
      <alignment horizontal="center" vertical="center" wrapText="1"/>
    </xf>
    <xf numFmtId="0" fontId="8" fillId="5" borderId="23" xfId="1" applyFont="1" applyFill="1" applyBorder="1" applyAlignment="1">
      <alignment horizontal="center" vertical="center" wrapText="1"/>
    </xf>
    <xf numFmtId="0" fontId="8" fillId="0" borderId="23" xfId="1" applyFont="1" applyFill="1" applyBorder="1" applyAlignment="1">
      <alignment horizontal="left" vertical="center" wrapText="1"/>
    </xf>
    <xf numFmtId="0" fontId="18" fillId="0" borderId="23" xfId="1" applyNumberFormat="1" applyFont="1" applyFill="1" applyBorder="1" applyAlignment="1">
      <alignment horizontal="center" vertical="center" wrapText="1"/>
    </xf>
    <xf numFmtId="1" fontId="8" fillId="0" borderId="23" xfId="1" applyNumberFormat="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0" borderId="8" xfId="1" applyFont="1" applyFill="1" applyBorder="1" applyAlignment="1">
      <alignment horizontal="left" vertical="center" wrapText="1"/>
    </xf>
    <xf numFmtId="0" fontId="18" fillId="0" borderId="8" xfId="1" applyNumberFormat="1" applyFont="1" applyFill="1" applyBorder="1" applyAlignment="1">
      <alignment horizontal="center" vertical="center" wrapText="1"/>
    </xf>
    <xf numFmtId="1" fontId="8" fillId="0" borderId="8" xfId="1" applyNumberFormat="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7" borderId="8" xfId="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8" borderId="8" xfId="1" applyFont="1" applyFill="1" applyBorder="1" applyAlignment="1">
      <alignment horizontal="center" vertical="center" wrapText="1"/>
    </xf>
    <xf numFmtId="0" fontId="8" fillId="9" borderId="8" xfId="1" applyFont="1" applyFill="1" applyBorder="1" applyAlignment="1">
      <alignment horizontal="center" vertical="center" wrapText="1"/>
    </xf>
    <xf numFmtId="0" fontId="8" fillId="0" borderId="0" xfId="1" applyFont="1"/>
    <xf numFmtId="0" fontId="17" fillId="0" borderId="8" xfId="1" applyFont="1" applyFill="1" applyBorder="1" applyAlignment="1">
      <alignment horizontal="center" vertical="center" wrapText="1"/>
    </xf>
    <xf numFmtId="0" fontId="17" fillId="0" borderId="8" xfId="1"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8" fillId="0" borderId="23" xfId="1" applyFont="1" applyFill="1" applyBorder="1" applyAlignment="1">
      <alignment horizontal="center" vertical="center" wrapText="1"/>
    </xf>
    <xf numFmtId="0" fontId="10" fillId="0" borderId="23" xfId="1" applyFont="1" applyFill="1" applyBorder="1" applyAlignment="1">
      <alignment horizontal="left" vertical="center" wrapText="1"/>
    </xf>
    <xf numFmtId="0" fontId="10" fillId="0" borderId="23" xfId="1" applyNumberFormat="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0" fillId="0" borderId="8" xfId="1" applyFont="1" applyFill="1" applyBorder="1" applyAlignment="1">
      <alignment horizontal="left" vertical="center" wrapText="1"/>
    </xf>
    <xf numFmtId="0" fontId="10" fillId="0" borderId="8" xfId="1" applyNumberFormat="1" applyFont="1" applyFill="1" applyBorder="1" applyAlignment="1">
      <alignment horizontal="center" vertical="center" wrapText="1"/>
    </xf>
    <xf numFmtId="0" fontId="18" fillId="0" borderId="8" xfId="1" applyNumberFormat="1" applyFont="1" applyFill="1" applyBorder="1" applyAlignment="1">
      <alignment horizontal="center" vertical="center"/>
    </xf>
    <xf numFmtId="0" fontId="18" fillId="0" borderId="8" xfId="1" applyFont="1" applyFill="1" applyBorder="1" applyAlignment="1">
      <alignment horizontal="justify" vertical="center" wrapText="1"/>
    </xf>
    <xf numFmtId="0" fontId="19" fillId="0" borderId="8" xfId="1" applyFont="1" applyFill="1" applyBorder="1" applyAlignment="1" applyProtection="1">
      <alignment horizontal="center" vertical="center"/>
      <protection hidden="1"/>
    </xf>
    <xf numFmtId="0" fontId="18" fillId="0" borderId="0" xfId="1" applyFont="1" applyFill="1" applyAlignment="1">
      <alignment vertical="center"/>
    </xf>
    <xf numFmtId="0"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0" fontId="0" fillId="0" borderId="0" xfId="0" applyFill="1"/>
    <xf numFmtId="0" fontId="15" fillId="3" borderId="8" xfId="0" applyFont="1" applyFill="1" applyBorder="1" applyAlignment="1">
      <alignment horizontal="center" vertical="center" wrapText="1"/>
    </xf>
    <xf numFmtId="0" fontId="18" fillId="0" borderId="8" xfId="1" applyFont="1" applyFill="1" applyBorder="1" applyAlignment="1">
      <alignment horizontal="left" vertical="center" wrapText="1"/>
    </xf>
    <xf numFmtId="0" fontId="18" fillId="0" borderId="24" xfId="1" applyFont="1" applyFill="1" applyBorder="1" applyAlignment="1">
      <alignment vertical="center"/>
    </xf>
    <xf numFmtId="0" fontId="20" fillId="0" borderId="8" xfId="1" applyFont="1" applyFill="1" applyBorder="1" applyAlignment="1">
      <alignment horizontal="center" vertical="center" wrapText="1"/>
    </xf>
    <xf numFmtId="0" fontId="20" fillId="0" borderId="8" xfId="1" applyNumberFormat="1" applyFont="1" applyFill="1" applyBorder="1" applyAlignment="1">
      <alignment horizontal="center" vertical="center" wrapText="1"/>
    </xf>
    <xf numFmtId="0" fontId="15" fillId="3" borderId="0" xfId="0" applyFont="1" applyFill="1" applyBorder="1" applyAlignment="1">
      <alignment horizontal="center" vertical="center" wrapText="1"/>
    </xf>
    <xf numFmtId="0" fontId="1" fillId="0" borderId="33" xfId="0" applyFont="1" applyBorder="1" applyAlignment="1">
      <alignment horizontal="center" vertical="center" wrapText="1"/>
    </xf>
    <xf numFmtId="0" fontId="21" fillId="0" borderId="0" xfId="0" applyFont="1"/>
    <xf numFmtId="0" fontId="1" fillId="0" borderId="35" xfId="0" applyFont="1" applyBorder="1" applyAlignment="1">
      <alignment horizontal="center" vertical="center"/>
    </xf>
    <xf numFmtId="0" fontId="1" fillId="0" borderId="35" xfId="0" applyFont="1" applyBorder="1" applyAlignment="1">
      <alignment horizontal="center" vertical="center" wrapText="1"/>
    </xf>
    <xf numFmtId="0" fontId="0" fillId="0" borderId="23" xfId="0" applyBorder="1" applyAlignment="1">
      <alignment horizontal="center" vertical="center"/>
    </xf>
    <xf numFmtId="0" fontId="0" fillId="4" borderId="37" xfId="0" applyFont="1" applyFill="1" applyBorder="1"/>
    <xf numFmtId="0" fontId="0" fillId="0" borderId="8" xfId="0" applyBorder="1" applyAlignment="1">
      <alignment horizontal="center" vertical="center"/>
    </xf>
    <xf numFmtId="0" fontId="0" fillId="4" borderId="38" xfId="0" applyFont="1" applyFill="1" applyBorder="1" applyAlignment="1">
      <alignment vertical="center" wrapText="1"/>
    </xf>
    <xf numFmtId="0" fontId="0" fillId="4" borderId="38" xfId="0" applyFont="1" applyFill="1" applyBorder="1"/>
    <xf numFmtId="0" fontId="0" fillId="4" borderId="39" xfId="0" applyFont="1" applyFill="1" applyBorder="1"/>
    <xf numFmtId="0" fontId="0" fillId="4" borderId="30" xfId="0" applyFont="1" applyFill="1" applyBorder="1"/>
    <xf numFmtId="49" fontId="0" fillId="4" borderId="30" xfId="0" applyNumberFormat="1" applyFont="1" applyFill="1" applyBorder="1"/>
    <xf numFmtId="0" fontId="0" fillId="0" borderId="8" xfId="0" applyBorder="1" applyAlignment="1">
      <alignment horizontal="center"/>
    </xf>
    <xf numFmtId="0" fontId="0" fillId="4" borderId="39" xfId="0" applyFont="1" applyFill="1" applyBorder="1" applyAlignment="1">
      <alignment wrapText="1"/>
    </xf>
    <xf numFmtId="0" fontId="0" fillId="0" borderId="0" xfId="0" applyAlignment="1"/>
    <xf numFmtId="0" fontId="0" fillId="4" borderId="8" xfId="0" applyFont="1" applyFill="1" applyBorder="1" applyAlignment="1">
      <alignment vertical="center"/>
    </xf>
    <xf numFmtId="0" fontId="0" fillId="4" borderId="8" xfId="0" applyFont="1" applyFill="1" applyBorder="1"/>
    <xf numFmtId="0" fontId="0" fillId="4" borderId="8" xfId="0" applyFont="1" applyFill="1" applyBorder="1" applyAlignment="1">
      <alignment vertical="center" wrapText="1"/>
    </xf>
    <xf numFmtId="0" fontId="0" fillId="0" borderId="8" xfId="0" applyBorder="1" applyAlignment="1">
      <alignment horizontal="center" vertical="center" wrapText="1"/>
    </xf>
    <xf numFmtId="0" fontId="1" fillId="0" borderId="8" xfId="0" applyFont="1" applyBorder="1" applyAlignment="1">
      <alignment horizontal="center" vertical="center"/>
    </xf>
    <xf numFmtId="0" fontId="1" fillId="0" borderId="0" xfId="0" applyFont="1"/>
    <xf numFmtId="0" fontId="0" fillId="0" borderId="38" xfId="0" applyBorder="1" applyAlignment="1"/>
    <xf numFmtId="0" fontId="0" fillId="0" borderId="40" xfId="0" applyBorder="1" applyAlignment="1">
      <alignment horizontal="center" vertical="center"/>
    </xf>
    <xf numFmtId="0" fontId="0" fillId="0" borderId="38" xfId="0" applyBorder="1" applyAlignment="1">
      <alignment vertical="center" wrapText="1"/>
    </xf>
    <xf numFmtId="0" fontId="0" fillId="0" borderId="8" xfId="0" applyFill="1" applyBorder="1" applyAlignment="1">
      <alignment horizontal="center" vertical="center"/>
    </xf>
    <xf numFmtId="0" fontId="0" fillId="0" borderId="38" xfId="0" applyBorder="1" applyAlignment="1">
      <alignment wrapText="1"/>
    </xf>
    <xf numFmtId="0" fontId="0" fillId="0" borderId="38" xfId="0" applyBorder="1" applyAlignment="1">
      <alignment horizontal="left"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23" fillId="11" borderId="42" xfId="0" applyFont="1" applyFill="1" applyBorder="1" applyAlignment="1">
      <alignment horizontal="center" vertical="center" wrapText="1"/>
    </xf>
    <xf numFmtId="0" fontId="24" fillId="11" borderId="43" xfId="0" applyFont="1" applyFill="1" applyBorder="1" applyAlignment="1">
      <alignment vertical="center" wrapText="1"/>
    </xf>
    <xf numFmtId="0" fontId="24" fillId="11" borderId="2" xfId="0" applyFont="1" applyFill="1" applyBorder="1" applyAlignment="1">
      <alignment horizontal="center" vertical="center"/>
    </xf>
    <xf numFmtId="0" fontId="24" fillId="11" borderId="42" xfId="0" applyFont="1" applyFill="1" applyBorder="1" applyAlignment="1">
      <alignment horizontal="center" vertical="center"/>
    </xf>
    <xf numFmtId="0" fontId="24" fillId="11" borderId="43" xfId="0" applyFont="1" applyFill="1" applyBorder="1" applyAlignment="1">
      <alignment horizontal="center" vertical="center" wrapText="1"/>
    </xf>
    <xf numFmtId="0" fontId="24" fillId="11" borderId="44"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vertical="center"/>
    </xf>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2" fillId="2" borderId="0" xfId="0" applyFont="1" applyFill="1" applyAlignment="1">
      <alignment horizontal="center"/>
    </xf>
    <xf numFmtId="0" fontId="3" fillId="0" borderId="1" xfId="0" applyFont="1"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0" fillId="0" borderId="4" xfId="0" applyBorder="1"/>
    <xf numFmtId="0" fontId="0" fillId="0" borderId="5" xfId="0" applyBorder="1"/>
    <xf numFmtId="0" fontId="14" fillId="3" borderId="1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13" fillId="3" borderId="11" xfId="0" applyFont="1" applyFill="1" applyBorder="1" applyAlignment="1">
      <alignment horizontal="center"/>
    </xf>
    <xf numFmtId="0" fontId="13" fillId="3" borderId="0" xfId="0" applyFont="1" applyFill="1" applyBorder="1" applyAlignment="1">
      <alignment horizontal="center"/>
    </xf>
    <xf numFmtId="0" fontId="15" fillId="3" borderId="1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4" borderId="15" xfId="1" applyFont="1" applyFill="1" applyBorder="1" applyAlignment="1">
      <alignment horizontal="center" vertical="center"/>
    </xf>
    <xf numFmtId="0" fontId="17" fillId="4" borderId="16" xfId="1" applyFont="1" applyFill="1" applyBorder="1" applyAlignment="1">
      <alignment horizontal="center" vertical="center"/>
    </xf>
    <xf numFmtId="0" fontId="17" fillId="4" borderId="17" xfId="1" applyFont="1" applyFill="1" applyBorder="1" applyAlignment="1">
      <alignment horizontal="center" vertical="center"/>
    </xf>
    <xf numFmtId="0" fontId="17" fillId="4" borderId="3" xfId="1" applyFont="1" applyFill="1" applyBorder="1" applyAlignment="1">
      <alignment horizontal="center" vertical="center"/>
    </xf>
    <xf numFmtId="0" fontId="17" fillId="4" borderId="4" xfId="1" applyFont="1" applyFill="1" applyBorder="1" applyAlignment="1">
      <alignment horizontal="center" vertical="center"/>
    </xf>
    <xf numFmtId="0" fontId="17" fillId="4" borderId="14" xfId="1" applyFont="1" applyFill="1" applyBorder="1" applyAlignment="1">
      <alignment horizontal="center" vertical="center" wrapText="1"/>
    </xf>
    <xf numFmtId="0" fontId="17" fillId="4" borderId="19" xfId="1" applyFont="1" applyFill="1" applyBorder="1" applyAlignment="1">
      <alignment horizontal="center" vertical="center"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15" fillId="3" borderId="2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4" borderId="25" xfId="1" applyFont="1" applyFill="1" applyBorder="1" applyAlignment="1">
      <alignment horizontal="center" vertical="center" wrapText="1"/>
    </xf>
    <xf numFmtId="0" fontId="3" fillId="4" borderId="27" xfId="1" applyFont="1" applyFill="1" applyBorder="1" applyAlignment="1">
      <alignment horizontal="center" vertical="center" wrapText="1"/>
    </xf>
    <xf numFmtId="0" fontId="3" fillId="4" borderId="26" xfId="1" applyFont="1" applyFill="1" applyBorder="1" applyAlignment="1">
      <alignment horizontal="center" vertical="center" wrapText="1"/>
    </xf>
    <xf numFmtId="0" fontId="3" fillId="4" borderId="28" xfId="1" applyFont="1" applyFill="1" applyBorder="1" applyAlignment="1">
      <alignment horizontal="center" vertical="center"/>
    </xf>
    <xf numFmtId="0" fontId="9" fillId="0" borderId="0" xfId="0" applyFont="1" applyAlignment="1">
      <alignment vertical="center" wrapText="1"/>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5" fillId="3" borderId="41" xfId="0" applyFont="1" applyFill="1" applyBorder="1" applyAlignment="1">
      <alignment horizontal="center" vertical="center" wrapText="1"/>
    </xf>
    <xf numFmtId="0" fontId="22" fillId="10" borderId="0" xfId="0" applyFont="1" applyFill="1" applyAlignment="1">
      <alignment horizontal="center" vertical="center" wrapText="1"/>
    </xf>
    <xf numFmtId="0" fontId="3" fillId="0" borderId="0" xfId="0" applyFont="1" applyAlignment="1">
      <alignment horizontal="left" vertical="center" wrapText="1"/>
    </xf>
    <xf numFmtId="0" fontId="1" fillId="0" borderId="0" xfId="0" applyFont="1" applyBorder="1" applyAlignment="1">
      <alignment horizontal="center" vertical="center"/>
    </xf>
    <xf numFmtId="0" fontId="23" fillId="11" borderId="6"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3" fillId="11"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PE" sz="1400" b="1">
                <a:solidFill>
                  <a:schemeClr val="tx1"/>
                </a:solidFill>
              </a:rPr>
              <a:t>NUMBER OF ENTRANTS </a:t>
            </a:r>
          </a:p>
          <a:p>
            <a:pPr>
              <a:defRPr b="1">
                <a:solidFill>
                  <a:schemeClr val="tx1"/>
                </a:solidFill>
              </a:defRPr>
            </a:pPr>
            <a:r>
              <a:rPr lang="es-PE" sz="1400" b="1">
                <a:solidFill>
                  <a:schemeClr val="tx1"/>
                </a:solidFill>
              </a:rPr>
              <a:t>UNDERGRADUATE LEVEL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1"/>
          <c:order val="0"/>
          <c:spPr>
            <a:ln w="28575" cap="rnd">
              <a:solidFill>
                <a:schemeClr val="accent4"/>
              </a:solidFill>
              <a:round/>
            </a:ln>
            <a:effectLst/>
          </c:spPr>
          <c:marker>
            <c:symbol val="circle"/>
            <c:size val="10"/>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(2)'!$C$2:$G$2</c:f>
              <c:numCache>
                <c:formatCode>General</c:formatCode>
                <c:ptCount val="5"/>
                <c:pt idx="0">
                  <c:v>2011</c:v>
                </c:pt>
                <c:pt idx="1">
                  <c:v>2012</c:v>
                </c:pt>
                <c:pt idx="2">
                  <c:v>2013</c:v>
                </c:pt>
                <c:pt idx="3">
                  <c:v>2014</c:v>
                </c:pt>
                <c:pt idx="4">
                  <c:v>2015</c:v>
                </c:pt>
              </c:numCache>
            </c:numRef>
          </c:cat>
          <c:val>
            <c:numRef>
              <c:f>'[1]ENGLISH CUADRO CONSOLIDADO (2)'!$C$3:$G$3</c:f>
              <c:numCache>
                <c:formatCode>General</c:formatCode>
                <c:ptCount val="5"/>
                <c:pt idx="0">
                  <c:v>2390</c:v>
                </c:pt>
                <c:pt idx="1">
                  <c:v>2292</c:v>
                </c:pt>
                <c:pt idx="2">
                  <c:v>2393</c:v>
                </c:pt>
                <c:pt idx="3">
                  <c:v>2310</c:v>
                </c:pt>
                <c:pt idx="4">
                  <c:v>2041</c:v>
                </c:pt>
              </c:numCache>
            </c:numRef>
          </c:val>
          <c:smooth val="0"/>
        </c:ser>
        <c:dLbls>
          <c:showLegendKey val="0"/>
          <c:showVal val="0"/>
          <c:showCatName val="0"/>
          <c:showSerName val="0"/>
          <c:showPercent val="0"/>
          <c:showBubbleSize val="0"/>
        </c:dLbls>
        <c:marker val="1"/>
        <c:smooth val="0"/>
        <c:axId val="202963968"/>
        <c:axId val="202964360"/>
      </c:lineChart>
      <c:catAx>
        <c:axId val="20296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4360"/>
        <c:crosses val="autoZero"/>
        <c:auto val="1"/>
        <c:lblAlgn val="ctr"/>
        <c:lblOffset val="100"/>
        <c:noMultiLvlLbl val="0"/>
      </c:catAx>
      <c:valAx>
        <c:axId val="202964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39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PE" sz="1400" b="1">
                <a:solidFill>
                  <a:schemeClr val="tx1"/>
                </a:solidFill>
              </a:rPr>
              <a:t>NUMBER OF DEGREES AND TITTLES</a:t>
            </a:r>
          </a:p>
          <a:p>
            <a:pPr>
              <a:defRPr b="1">
                <a:solidFill>
                  <a:schemeClr val="tx1"/>
                </a:solidFill>
              </a:defRPr>
            </a:pPr>
            <a:r>
              <a:rPr lang="es-PE" sz="1400" b="1" i="0" u="none" strike="noStrike" baseline="0">
                <a:effectLst/>
              </a:rPr>
              <a:t>UNDERGRADUATE </a:t>
            </a:r>
            <a:r>
              <a:rPr lang="es-PE" sz="1400" b="1">
                <a:solidFill>
                  <a:schemeClr val="tx1"/>
                </a:solidFill>
              </a:rPr>
              <a:t> LEVEL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1"/>
          <c:order val="0"/>
          <c:spPr>
            <a:ln w="28575" cap="rnd">
              <a:solidFill>
                <a:schemeClr val="accent2"/>
              </a:solidFill>
              <a:round/>
            </a:ln>
            <a:effectLst/>
          </c:spPr>
          <c:marker>
            <c:symbol val="circle"/>
            <c:size val="10"/>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(2)'!$C$13:$G$13</c:f>
              <c:numCache>
                <c:formatCode>General</c:formatCode>
                <c:ptCount val="5"/>
                <c:pt idx="0">
                  <c:v>2011</c:v>
                </c:pt>
                <c:pt idx="1">
                  <c:v>2012</c:v>
                </c:pt>
                <c:pt idx="2">
                  <c:v>2013</c:v>
                </c:pt>
                <c:pt idx="3">
                  <c:v>2014</c:v>
                </c:pt>
                <c:pt idx="4">
                  <c:v>2015</c:v>
                </c:pt>
              </c:numCache>
            </c:numRef>
          </c:cat>
          <c:val>
            <c:numRef>
              <c:f>'[1]ENGLISH CUADRO CONSOLIDADO (2)'!$C$20:$G$20</c:f>
              <c:numCache>
                <c:formatCode>General</c:formatCode>
                <c:ptCount val="5"/>
                <c:pt idx="0">
                  <c:v>424</c:v>
                </c:pt>
                <c:pt idx="1">
                  <c:v>421</c:v>
                </c:pt>
                <c:pt idx="2">
                  <c:v>393</c:v>
                </c:pt>
                <c:pt idx="3">
                  <c:v>480</c:v>
                </c:pt>
                <c:pt idx="4">
                  <c:v>475</c:v>
                </c:pt>
              </c:numCache>
            </c:numRef>
          </c:val>
          <c:smooth val="0"/>
        </c:ser>
        <c:dLbls>
          <c:showLegendKey val="0"/>
          <c:showVal val="0"/>
          <c:showCatName val="0"/>
          <c:showSerName val="0"/>
          <c:showPercent val="0"/>
          <c:showBubbleSize val="0"/>
        </c:dLbls>
        <c:marker val="1"/>
        <c:smooth val="0"/>
        <c:axId val="202965144"/>
        <c:axId val="202965536"/>
      </c:lineChart>
      <c:catAx>
        <c:axId val="20296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5536"/>
        <c:crosses val="autoZero"/>
        <c:auto val="1"/>
        <c:lblAlgn val="ctr"/>
        <c:lblOffset val="100"/>
        <c:noMultiLvlLbl val="0"/>
      </c:catAx>
      <c:valAx>
        <c:axId val="202965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5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PE" sz="1400" b="1">
                <a:solidFill>
                  <a:schemeClr val="tx1"/>
                </a:solidFill>
              </a:rPr>
              <a:t>NUMBER OF ENROLLED AND RETAINED STUDENTS</a:t>
            </a:r>
          </a:p>
          <a:p>
            <a:pPr>
              <a:defRPr b="1">
                <a:solidFill>
                  <a:schemeClr val="tx1"/>
                </a:solidFill>
              </a:defRPr>
            </a:pPr>
            <a:r>
              <a:rPr lang="es-PE" sz="1400" b="1">
                <a:solidFill>
                  <a:schemeClr val="tx1"/>
                </a:solidFill>
              </a:rPr>
              <a:t>GRADUATE LEVEL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PE"/>
        </a:p>
      </c:txPr>
    </c:title>
    <c:autoTitleDeleted val="0"/>
    <c:plotArea>
      <c:layout>
        <c:manualLayout>
          <c:layoutTarget val="inner"/>
          <c:xMode val="edge"/>
          <c:yMode val="edge"/>
          <c:x val="0.1161218253515412"/>
          <c:y val="0.21061756511205329"/>
          <c:w val="0.84845144356955382"/>
          <c:h val="0.58085007066424388"/>
        </c:manualLayout>
      </c:layout>
      <c:barChart>
        <c:barDir val="col"/>
        <c:grouping val="clustered"/>
        <c:varyColors val="0"/>
        <c:ser>
          <c:idx val="0"/>
          <c:order val="0"/>
          <c:tx>
            <c:v>Masters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(2)'!$C$23:$G$23</c:f>
              <c:numCache>
                <c:formatCode>General</c:formatCode>
                <c:ptCount val="5"/>
                <c:pt idx="0">
                  <c:v>2011</c:v>
                </c:pt>
                <c:pt idx="1">
                  <c:v>2012</c:v>
                </c:pt>
                <c:pt idx="2">
                  <c:v>2013</c:v>
                </c:pt>
                <c:pt idx="3">
                  <c:v>2014</c:v>
                </c:pt>
                <c:pt idx="4">
                  <c:v>2015</c:v>
                </c:pt>
              </c:numCache>
            </c:numRef>
          </c:cat>
          <c:val>
            <c:numRef>
              <c:f>'[1]ENGLISH CUADRO CONSOLIDADO (2)'!$C$24:$G$24</c:f>
              <c:numCache>
                <c:formatCode>General</c:formatCode>
                <c:ptCount val="5"/>
                <c:pt idx="0">
                  <c:v>288</c:v>
                </c:pt>
                <c:pt idx="1">
                  <c:v>282</c:v>
                </c:pt>
                <c:pt idx="2">
                  <c:v>291</c:v>
                </c:pt>
                <c:pt idx="3">
                  <c:v>353</c:v>
                </c:pt>
                <c:pt idx="4">
                  <c:v>524</c:v>
                </c:pt>
              </c:numCache>
            </c:numRef>
          </c:val>
        </c:ser>
        <c:ser>
          <c:idx val="1"/>
          <c:order val="1"/>
          <c:tx>
            <c:v>Doctorates</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(2)'!$C$23:$G$23</c:f>
              <c:numCache>
                <c:formatCode>General</c:formatCode>
                <c:ptCount val="5"/>
                <c:pt idx="0">
                  <c:v>2011</c:v>
                </c:pt>
                <c:pt idx="1">
                  <c:v>2012</c:v>
                </c:pt>
                <c:pt idx="2">
                  <c:v>2013</c:v>
                </c:pt>
                <c:pt idx="3">
                  <c:v>2014</c:v>
                </c:pt>
                <c:pt idx="4">
                  <c:v>2015</c:v>
                </c:pt>
              </c:numCache>
            </c:numRef>
          </c:cat>
          <c:val>
            <c:numRef>
              <c:f>'[1]ENGLISH CUADRO CONSOLIDADO (2)'!$C$25:$G$25</c:f>
              <c:numCache>
                <c:formatCode>General</c:formatCode>
                <c:ptCount val="5"/>
                <c:pt idx="0">
                  <c:v>66</c:v>
                </c:pt>
                <c:pt idx="1">
                  <c:v>61</c:v>
                </c:pt>
                <c:pt idx="2">
                  <c:v>57</c:v>
                </c:pt>
                <c:pt idx="3">
                  <c:v>76</c:v>
                </c:pt>
                <c:pt idx="4">
                  <c:v>85</c:v>
                </c:pt>
              </c:numCache>
            </c:numRef>
          </c:val>
        </c:ser>
        <c:dLbls>
          <c:showLegendKey val="0"/>
          <c:showVal val="0"/>
          <c:showCatName val="0"/>
          <c:showSerName val="0"/>
          <c:showPercent val="0"/>
          <c:showBubbleSize val="0"/>
        </c:dLbls>
        <c:gapWidth val="150"/>
        <c:axId val="202966320"/>
        <c:axId val="202966712"/>
      </c:barChart>
      <c:catAx>
        <c:axId val="20296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6712"/>
        <c:crosses val="autoZero"/>
        <c:auto val="1"/>
        <c:lblAlgn val="ctr"/>
        <c:lblOffset val="100"/>
        <c:noMultiLvlLbl val="0"/>
      </c:catAx>
      <c:valAx>
        <c:axId val="202966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6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PE" sz="1400" b="1">
                <a:solidFill>
                  <a:schemeClr val="tx1"/>
                </a:solidFill>
              </a:rPr>
              <a:t>NUMBER OF ALUMNI</a:t>
            </a:r>
          </a:p>
          <a:p>
            <a:pPr>
              <a:defRPr b="1">
                <a:solidFill>
                  <a:schemeClr val="tx1"/>
                </a:solidFill>
              </a:defRPr>
            </a:pPr>
            <a:r>
              <a:rPr lang="es-PE" sz="1400" b="1">
                <a:solidFill>
                  <a:schemeClr val="tx1"/>
                </a:solidFill>
              </a:rPr>
              <a:t>GRADUATE LEVEL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PE"/>
        </a:p>
      </c:txPr>
    </c:title>
    <c:autoTitleDeleted val="0"/>
    <c:plotArea>
      <c:layout>
        <c:manualLayout>
          <c:layoutTarget val="inner"/>
          <c:xMode val="edge"/>
          <c:yMode val="edge"/>
          <c:x val="9.140608825765939E-2"/>
          <c:y val="0.22013181033284393"/>
          <c:w val="0.86119225141105149"/>
          <c:h val="0.54071661119862025"/>
        </c:manualLayout>
      </c:layout>
      <c:barChart>
        <c:barDir val="col"/>
        <c:grouping val="clustered"/>
        <c:varyColors val="0"/>
        <c:ser>
          <c:idx val="0"/>
          <c:order val="0"/>
          <c:tx>
            <c:v>Masters</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(2)'!$C$29:$G$29</c:f>
              <c:numCache>
                <c:formatCode>General</c:formatCode>
                <c:ptCount val="5"/>
                <c:pt idx="0">
                  <c:v>2011</c:v>
                </c:pt>
                <c:pt idx="1">
                  <c:v>2012</c:v>
                </c:pt>
                <c:pt idx="2">
                  <c:v>2013</c:v>
                </c:pt>
                <c:pt idx="3">
                  <c:v>2014</c:v>
                </c:pt>
                <c:pt idx="4">
                  <c:v>2015</c:v>
                </c:pt>
              </c:numCache>
            </c:numRef>
          </c:cat>
          <c:val>
            <c:numRef>
              <c:f>'[1]ENGLISH CUADRO CONSOLIDADO (2)'!$C$30:$G$30</c:f>
              <c:numCache>
                <c:formatCode>General</c:formatCode>
                <c:ptCount val="5"/>
                <c:pt idx="0">
                  <c:v>65</c:v>
                </c:pt>
                <c:pt idx="1">
                  <c:v>56</c:v>
                </c:pt>
                <c:pt idx="2">
                  <c:v>73</c:v>
                </c:pt>
                <c:pt idx="3">
                  <c:v>62</c:v>
                </c:pt>
                <c:pt idx="4">
                  <c:v>80</c:v>
                </c:pt>
              </c:numCache>
            </c:numRef>
          </c:val>
        </c:ser>
        <c:ser>
          <c:idx val="1"/>
          <c:order val="1"/>
          <c:tx>
            <c:v>Doctorates</c:v>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(2)'!$C$29:$G$29</c:f>
              <c:numCache>
                <c:formatCode>General</c:formatCode>
                <c:ptCount val="5"/>
                <c:pt idx="0">
                  <c:v>2011</c:v>
                </c:pt>
                <c:pt idx="1">
                  <c:v>2012</c:v>
                </c:pt>
                <c:pt idx="2">
                  <c:v>2013</c:v>
                </c:pt>
                <c:pt idx="3">
                  <c:v>2014</c:v>
                </c:pt>
                <c:pt idx="4">
                  <c:v>2015</c:v>
                </c:pt>
              </c:numCache>
            </c:numRef>
          </c:cat>
          <c:val>
            <c:numRef>
              <c:f>'[1]ENGLISH CUADRO CONSOLIDADO (2)'!$C$31:$G$31</c:f>
              <c:numCache>
                <c:formatCode>General</c:formatCode>
                <c:ptCount val="5"/>
                <c:pt idx="0">
                  <c:v>15</c:v>
                </c:pt>
                <c:pt idx="1">
                  <c:v>17</c:v>
                </c:pt>
                <c:pt idx="2">
                  <c:v>13</c:v>
                </c:pt>
                <c:pt idx="3">
                  <c:v>13</c:v>
                </c:pt>
                <c:pt idx="4">
                  <c:v>20</c:v>
                </c:pt>
              </c:numCache>
            </c:numRef>
          </c:val>
        </c:ser>
        <c:dLbls>
          <c:showLegendKey val="0"/>
          <c:showVal val="0"/>
          <c:showCatName val="0"/>
          <c:showSerName val="0"/>
          <c:showPercent val="0"/>
          <c:showBubbleSize val="0"/>
        </c:dLbls>
        <c:gapWidth val="150"/>
        <c:axId val="202967496"/>
        <c:axId val="585178608"/>
      </c:barChart>
      <c:catAx>
        <c:axId val="202967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585178608"/>
        <c:crosses val="autoZero"/>
        <c:auto val="1"/>
        <c:lblAlgn val="ctr"/>
        <c:lblOffset val="100"/>
        <c:noMultiLvlLbl val="0"/>
      </c:catAx>
      <c:valAx>
        <c:axId val="585178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PE"/>
          </a:p>
        </c:txPr>
        <c:crossAx val="202967496"/>
        <c:crosses val="autoZero"/>
        <c:crossBetween val="between"/>
      </c:valAx>
      <c:spPr>
        <a:noFill/>
        <a:ln>
          <a:noFill/>
        </a:ln>
        <a:effectLst/>
      </c:spPr>
    </c:plotArea>
    <c:legend>
      <c:legendPos val="b"/>
      <c:layout>
        <c:manualLayout>
          <c:xMode val="edge"/>
          <c:yMode val="edge"/>
          <c:x val="0.3765857679005078"/>
          <c:y val="0.85971224193601525"/>
          <c:w val="0.30314597591188952"/>
          <c:h val="8.3139801560394036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PE" sz="1400" b="1">
                <a:solidFill>
                  <a:schemeClr val="tx1"/>
                </a:solidFill>
              </a:rPr>
              <a:t>NUMBER OF GRADUATES</a:t>
            </a:r>
          </a:p>
          <a:p>
            <a:pPr>
              <a:defRPr b="1">
                <a:solidFill>
                  <a:schemeClr val="tx1"/>
                </a:solidFill>
              </a:defRPr>
            </a:pPr>
            <a:r>
              <a:rPr lang="es-PE" sz="1400" b="1">
                <a:solidFill>
                  <a:schemeClr val="tx1"/>
                </a:solidFill>
              </a:rPr>
              <a:t>GRADUATE LEVEL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PE"/>
        </a:p>
      </c:txPr>
    </c:title>
    <c:autoTitleDeleted val="0"/>
    <c:plotArea>
      <c:layout>
        <c:manualLayout>
          <c:layoutTarget val="inner"/>
          <c:xMode val="edge"/>
          <c:yMode val="edge"/>
          <c:x val="9.140608825765939E-2"/>
          <c:y val="0.22013181033284393"/>
          <c:w val="0.86119225141105149"/>
          <c:h val="0.54071661119862025"/>
        </c:manualLayout>
      </c:layout>
      <c:barChart>
        <c:barDir val="col"/>
        <c:grouping val="clustered"/>
        <c:varyColors val="0"/>
        <c:ser>
          <c:idx val="0"/>
          <c:order val="0"/>
          <c:tx>
            <c:v>Masters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(2)'!$C$35:$G$35</c:f>
              <c:numCache>
                <c:formatCode>General</c:formatCode>
                <c:ptCount val="5"/>
                <c:pt idx="0">
                  <c:v>2011</c:v>
                </c:pt>
                <c:pt idx="1">
                  <c:v>2012</c:v>
                </c:pt>
                <c:pt idx="2">
                  <c:v>2013</c:v>
                </c:pt>
                <c:pt idx="3">
                  <c:v>2014</c:v>
                </c:pt>
                <c:pt idx="4">
                  <c:v>2015</c:v>
                </c:pt>
              </c:numCache>
            </c:numRef>
          </c:cat>
          <c:val>
            <c:numRef>
              <c:f>'[1]ENGLISH CUADRO CONSOLIDADO (2)'!$C$36:$G$36</c:f>
              <c:numCache>
                <c:formatCode>General</c:formatCode>
                <c:ptCount val="5"/>
                <c:pt idx="0">
                  <c:v>3</c:v>
                </c:pt>
                <c:pt idx="1">
                  <c:v>2</c:v>
                </c:pt>
                <c:pt idx="2">
                  <c:v>33</c:v>
                </c:pt>
                <c:pt idx="3">
                  <c:v>24</c:v>
                </c:pt>
                <c:pt idx="4">
                  <c:v>33</c:v>
                </c:pt>
              </c:numCache>
            </c:numRef>
          </c:val>
        </c:ser>
        <c:ser>
          <c:idx val="1"/>
          <c:order val="1"/>
          <c:tx>
            <c:v>Doctorates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'[1]ENGLISH CUADRO CONSOLIDADO (2)'!$C$35:$G$35</c:f>
              <c:numCache>
                <c:formatCode>General</c:formatCode>
                <c:ptCount val="5"/>
                <c:pt idx="0">
                  <c:v>2011</c:v>
                </c:pt>
                <c:pt idx="1">
                  <c:v>2012</c:v>
                </c:pt>
                <c:pt idx="2">
                  <c:v>2013</c:v>
                </c:pt>
                <c:pt idx="3">
                  <c:v>2014</c:v>
                </c:pt>
                <c:pt idx="4">
                  <c:v>2015</c:v>
                </c:pt>
              </c:numCache>
            </c:numRef>
          </c:cat>
          <c:val>
            <c:numRef>
              <c:f>'[1]ENGLISH CUADRO CONSOLIDADO (2)'!$C$37:$G$37</c:f>
              <c:numCache>
                <c:formatCode>General</c:formatCode>
                <c:ptCount val="5"/>
                <c:pt idx="0">
                  <c:v>3</c:v>
                </c:pt>
                <c:pt idx="1">
                  <c:v>3</c:v>
                </c:pt>
                <c:pt idx="2">
                  <c:v>9</c:v>
                </c:pt>
                <c:pt idx="3">
                  <c:v>22</c:v>
                </c:pt>
                <c:pt idx="4">
                  <c:v>16</c:v>
                </c:pt>
              </c:numCache>
            </c:numRef>
          </c:val>
        </c:ser>
        <c:dLbls>
          <c:showLegendKey val="0"/>
          <c:showVal val="0"/>
          <c:showCatName val="0"/>
          <c:showSerName val="0"/>
          <c:showPercent val="0"/>
          <c:showBubbleSize val="0"/>
        </c:dLbls>
        <c:gapWidth val="150"/>
        <c:axId val="585179392"/>
        <c:axId val="585179784"/>
      </c:barChart>
      <c:catAx>
        <c:axId val="58517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s-PE" sz="1400" b="1" i="0" u="none" strike="noStrike" kern="1200" baseline="0">
                <a:solidFill>
                  <a:schemeClr val="tx1"/>
                </a:solidFill>
                <a:latin typeface="+mn-lt"/>
                <a:ea typeface="+mn-ea"/>
                <a:cs typeface="+mn-cs"/>
              </a:defRPr>
            </a:pPr>
            <a:endParaRPr lang="es-PE"/>
          </a:p>
        </c:txPr>
        <c:crossAx val="585179784"/>
        <c:crosses val="autoZero"/>
        <c:auto val="1"/>
        <c:lblAlgn val="ctr"/>
        <c:lblOffset val="100"/>
        <c:noMultiLvlLbl val="0"/>
      </c:catAx>
      <c:valAx>
        <c:axId val="585179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a:defRPr lang="es-PE" sz="1400" b="1" i="0" u="none" strike="noStrike" kern="1200" baseline="0">
                <a:solidFill>
                  <a:schemeClr val="tx1"/>
                </a:solidFill>
                <a:latin typeface="+mn-lt"/>
                <a:ea typeface="+mn-ea"/>
                <a:cs typeface="+mn-cs"/>
              </a:defRPr>
            </a:pPr>
            <a:endParaRPr lang="es-PE"/>
          </a:p>
        </c:txPr>
        <c:crossAx val="585179392"/>
        <c:crosses val="autoZero"/>
        <c:crossBetween val="between"/>
      </c:valAx>
      <c:spPr>
        <a:noFill/>
        <a:ln>
          <a:noFill/>
        </a:ln>
        <a:effectLst/>
      </c:spPr>
    </c:plotArea>
    <c:legend>
      <c:legendPos val="b"/>
      <c:layout>
        <c:manualLayout>
          <c:xMode val="edge"/>
          <c:yMode val="edge"/>
          <c:x val="0.32923374297838937"/>
          <c:y val="0.86430994142096429"/>
          <c:w val="0.30314597591188952"/>
          <c:h val="8.3139801560394036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114300</xdr:colOff>
      <xdr:row>9</xdr:row>
      <xdr:rowOff>76199</xdr:rowOff>
    </xdr:from>
    <xdr:to>
      <xdr:col>5</xdr:col>
      <xdr:colOff>6210300</xdr:colOff>
      <xdr:row>9</xdr:row>
      <xdr:rowOff>3415392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10</xdr:row>
      <xdr:rowOff>76200</xdr:rowOff>
    </xdr:from>
    <xdr:to>
      <xdr:col>5</xdr:col>
      <xdr:colOff>6286500</xdr:colOff>
      <xdr:row>10</xdr:row>
      <xdr:rowOff>3810000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6</xdr:row>
      <xdr:rowOff>0</xdr:rowOff>
    </xdr:from>
    <xdr:to>
      <xdr:col>14</xdr:col>
      <xdr:colOff>326570</xdr:colOff>
      <xdr:row>6</xdr:row>
      <xdr:rowOff>337458</xdr:rowOff>
    </xdr:to>
    <xdr:grpSp>
      <xdr:nvGrpSpPr>
        <xdr:cNvPr id="4" name="Grupo 3"/>
        <xdr:cNvGrpSpPr/>
      </xdr:nvGrpSpPr>
      <xdr:grpSpPr>
        <a:xfrm>
          <a:off x="19635107" y="2939143"/>
          <a:ext cx="4231820" cy="337458"/>
          <a:chOff x="131707" y="-54834"/>
          <a:chExt cx="5943182" cy="240889"/>
        </a:xfrm>
      </xdr:grpSpPr>
      <xdr:cxnSp macro="">
        <xdr:nvCxnSpPr>
          <xdr:cNvPr id="5" name="Conector recto 4"/>
          <xdr:cNvCxnSpPr/>
        </xdr:nvCxnSpPr>
        <xdr:spPr>
          <a:xfrm>
            <a:off x="131707" y="179982"/>
            <a:ext cx="5943182" cy="0"/>
          </a:xfrm>
          <a:prstGeom prst="line">
            <a:avLst/>
          </a:prstGeom>
          <a:ln w="12700">
            <a:solidFill>
              <a:schemeClr val="tx1">
                <a:lumMod val="95000"/>
                <a:lumOff val="5000"/>
              </a:schemeClr>
            </a:solidFill>
            <a:prstDash val="sysDash"/>
          </a:ln>
        </xdr:spPr>
        <xdr:style>
          <a:lnRef idx="2">
            <a:schemeClr val="accent2"/>
          </a:lnRef>
          <a:fillRef idx="0">
            <a:schemeClr val="accent2"/>
          </a:fillRef>
          <a:effectRef idx="1">
            <a:schemeClr val="accent2"/>
          </a:effectRef>
          <a:fontRef idx="minor">
            <a:schemeClr val="tx1"/>
          </a:fontRef>
        </xdr:style>
      </xdr:cxnSp>
      <xdr:sp macro="" textlink="">
        <xdr:nvSpPr>
          <xdr:cNvPr id="6" name="CuadroTexto 3"/>
          <xdr:cNvSpPr txBox="1"/>
        </xdr:nvSpPr>
        <xdr:spPr>
          <a:xfrm>
            <a:off x="1858648" y="-54834"/>
            <a:ext cx="2067901" cy="240889"/>
          </a:xfrm>
          <a:prstGeom prst="rect">
            <a:avLst/>
          </a:prstGeom>
          <a:ln>
            <a:noFill/>
            <a:prstDash val="sysDash"/>
          </a:ln>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PE" sz="1200" b="1">
                <a:solidFill>
                  <a:schemeClr val="accent1">
                    <a:lumMod val="50000"/>
                  </a:schemeClr>
                </a:solidFill>
              </a:rPr>
              <a:t>Goal: 60</a:t>
            </a:r>
          </a:p>
        </xdr:txBody>
      </xdr:sp>
    </xdr:grpSp>
    <xdr:clientData/>
  </xdr:twoCellAnchor>
  <xdr:twoCellAnchor>
    <xdr:from>
      <xdr:col>5</xdr:col>
      <xdr:colOff>81642</xdr:colOff>
      <xdr:row>11</xdr:row>
      <xdr:rowOff>40822</xdr:rowOff>
    </xdr:from>
    <xdr:to>
      <xdr:col>5</xdr:col>
      <xdr:colOff>6232070</xdr:colOff>
      <xdr:row>11</xdr:row>
      <xdr:rowOff>3769179</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40821</xdr:colOff>
      <xdr:row>12</xdr:row>
      <xdr:rowOff>40822</xdr:rowOff>
    </xdr:from>
    <xdr:to>
      <xdr:col>5</xdr:col>
      <xdr:colOff>6232071</xdr:colOff>
      <xdr:row>12</xdr:row>
      <xdr:rowOff>3619500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81642</xdr:colOff>
      <xdr:row>13</xdr:row>
      <xdr:rowOff>40821</xdr:rowOff>
    </xdr:from>
    <xdr:to>
      <xdr:col>5</xdr:col>
      <xdr:colOff>6245678</xdr:colOff>
      <xdr:row>13</xdr:row>
      <xdr:rowOff>3578678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lidad\Google%20Drive\ACBSP\ACBSP%202016\DISTRIBUCI&#211;N%20QA%20REPORT\S6\CONSOLIDADO%20S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sheetName val="CUADRO CONSOLIDADO"/>
      <sheetName val="Standard 6 - Table 6.1 "/>
      <sheetName val="ENGLISH CUADRO CONSOLIDADO (2)"/>
      <sheetName val="Matriculados - FCAYRRHH"/>
      <sheetName val="Encuesta Docentes"/>
    </sheetNames>
    <sheetDataSet>
      <sheetData sheetId="0"/>
      <sheetData sheetId="1"/>
      <sheetData sheetId="2"/>
      <sheetData sheetId="3">
        <row r="2">
          <cell r="C2">
            <v>2011</v>
          </cell>
          <cell r="D2">
            <v>2012</v>
          </cell>
          <cell r="E2">
            <v>2013</v>
          </cell>
          <cell r="F2">
            <v>2014</v>
          </cell>
          <cell r="G2">
            <v>2015</v>
          </cell>
        </row>
        <row r="3">
          <cell r="C3">
            <v>2390</v>
          </cell>
          <cell r="D3">
            <v>2292</v>
          </cell>
          <cell r="E3">
            <v>2393</v>
          </cell>
          <cell r="F3">
            <v>2310</v>
          </cell>
          <cell r="G3">
            <v>2041</v>
          </cell>
        </row>
        <row r="13">
          <cell r="C13">
            <v>2011</v>
          </cell>
          <cell r="D13">
            <v>2012</v>
          </cell>
          <cell r="E13">
            <v>2013</v>
          </cell>
          <cell r="F13">
            <v>2014</v>
          </cell>
          <cell r="G13">
            <v>2015</v>
          </cell>
        </row>
        <row r="20">
          <cell r="C20">
            <v>424</v>
          </cell>
          <cell r="D20">
            <v>421</v>
          </cell>
          <cell r="E20">
            <v>393</v>
          </cell>
          <cell r="F20">
            <v>480</v>
          </cell>
          <cell r="G20">
            <v>475</v>
          </cell>
        </row>
        <row r="23">
          <cell r="C23">
            <v>2011</v>
          </cell>
          <cell r="D23">
            <v>2012</v>
          </cell>
          <cell r="E23">
            <v>2013</v>
          </cell>
          <cell r="F23">
            <v>2014</v>
          </cell>
          <cell r="G23">
            <v>2015</v>
          </cell>
        </row>
        <row r="24">
          <cell r="C24">
            <v>288</v>
          </cell>
          <cell r="D24">
            <v>282</v>
          </cell>
          <cell r="E24">
            <v>291</v>
          </cell>
          <cell r="F24">
            <v>353</v>
          </cell>
          <cell r="G24">
            <v>524</v>
          </cell>
        </row>
        <row r="25">
          <cell r="C25">
            <v>66</v>
          </cell>
          <cell r="D25">
            <v>61</v>
          </cell>
          <cell r="E25">
            <v>57</v>
          </cell>
          <cell r="F25">
            <v>76</v>
          </cell>
          <cell r="G25">
            <v>85</v>
          </cell>
        </row>
        <row r="29">
          <cell r="C29">
            <v>2011</v>
          </cell>
          <cell r="D29">
            <v>2012</v>
          </cell>
          <cell r="E29">
            <v>2013</v>
          </cell>
          <cell r="F29">
            <v>2014</v>
          </cell>
          <cell r="G29">
            <v>2015</v>
          </cell>
        </row>
        <row r="30">
          <cell r="C30">
            <v>65</v>
          </cell>
          <cell r="D30">
            <v>56</v>
          </cell>
          <cell r="E30">
            <v>73</v>
          </cell>
          <cell r="F30">
            <v>62</v>
          </cell>
          <cell r="G30">
            <v>80</v>
          </cell>
        </row>
        <row r="31">
          <cell r="C31">
            <v>15</v>
          </cell>
          <cell r="D31">
            <v>17</v>
          </cell>
          <cell r="E31">
            <v>13</v>
          </cell>
          <cell r="F31">
            <v>13</v>
          </cell>
          <cell r="G31">
            <v>20</v>
          </cell>
        </row>
        <row r="35">
          <cell r="C35">
            <v>2011</v>
          </cell>
          <cell r="D35">
            <v>2012</v>
          </cell>
          <cell r="E35">
            <v>2013</v>
          </cell>
          <cell r="F35">
            <v>2014</v>
          </cell>
          <cell r="G35">
            <v>2015</v>
          </cell>
        </row>
        <row r="36">
          <cell r="C36">
            <v>3</v>
          </cell>
          <cell r="D36">
            <v>2</v>
          </cell>
          <cell r="E36">
            <v>33</v>
          </cell>
          <cell r="F36">
            <v>24</v>
          </cell>
          <cell r="G36">
            <v>33</v>
          </cell>
        </row>
        <row r="37">
          <cell r="C37">
            <v>3</v>
          </cell>
          <cell r="D37">
            <v>3</v>
          </cell>
          <cell r="E37">
            <v>9</v>
          </cell>
          <cell r="F37">
            <v>22</v>
          </cell>
          <cell r="G37">
            <v>16</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4"/>
  <sheetViews>
    <sheetView tabSelected="1" zoomScale="70" zoomScaleNormal="70" workbookViewId="0">
      <selection sqref="A1:F1"/>
    </sheetView>
  </sheetViews>
  <sheetFormatPr baseColWidth="10" defaultColWidth="9.140625" defaultRowHeight="15" x14ac:dyDescent="0.25"/>
  <cols>
    <col min="1" max="1" width="44.85546875" customWidth="1"/>
    <col min="2" max="2" width="34.140625" customWidth="1"/>
    <col min="3" max="3" width="36.85546875" customWidth="1"/>
    <col min="4" max="4" width="36.7109375" customWidth="1"/>
    <col min="5" max="5" width="40.140625" customWidth="1"/>
    <col min="6" max="6" width="94.5703125" customWidth="1"/>
    <col min="7" max="7" width="7.140625" customWidth="1"/>
    <col min="8" max="8" width="11.7109375" customWidth="1"/>
    <col min="9" max="9" width="7.28515625" customWidth="1"/>
    <col min="10" max="10" width="6.85546875" customWidth="1"/>
    <col min="11" max="11" width="5.7109375" customWidth="1"/>
    <col min="13" max="13" width="8.5703125" customWidth="1"/>
  </cols>
  <sheetData>
    <row r="1" spans="1:13" ht="23.25" x14ac:dyDescent="0.35">
      <c r="A1" s="96" t="s">
        <v>0</v>
      </c>
      <c r="B1" s="96"/>
      <c r="C1" s="96"/>
      <c r="D1" s="96"/>
      <c r="E1" s="96"/>
      <c r="F1" s="96"/>
    </row>
    <row r="2" spans="1:13" ht="23.25" x14ac:dyDescent="0.35">
      <c r="A2" s="1"/>
      <c r="B2" s="1"/>
      <c r="C2" s="1"/>
      <c r="D2" s="1"/>
      <c r="E2" s="1"/>
      <c r="F2" s="1"/>
    </row>
    <row r="3" spans="1:13" ht="27" customHeight="1" thickBot="1" x14ac:dyDescent="0.3">
      <c r="A3" s="97" t="s">
        <v>1</v>
      </c>
      <c r="B3" s="97"/>
      <c r="C3" s="97"/>
      <c r="D3" s="97"/>
      <c r="E3" s="97"/>
      <c r="F3" s="97"/>
    </row>
    <row r="4" spans="1:13" ht="27" customHeight="1" thickBot="1" x14ac:dyDescent="0.3">
      <c r="A4" s="2"/>
      <c r="B4" s="2" t="s">
        <v>2</v>
      </c>
      <c r="C4" s="2"/>
      <c r="D4" s="2"/>
      <c r="E4" s="2"/>
      <c r="F4" s="2"/>
    </row>
    <row r="5" spans="1:13" ht="114.75" customHeight="1" thickBot="1" x14ac:dyDescent="0.3">
      <c r="A5" s="3" t="s">
        <v>3</v>
      </c>
      <c r="B5" s="98" t="s">
        <v>307</v>
      </c>
      <c r="C5" s="99"/>
      <c r="D5" s="99"/>
      <c r="E5" s="99"/>
      <c r="F5" s="100"/>
    </row>
    <row r="6" spans="1:13" ht="16.5" thickBot="1" x14ac:dyDescent="0.3">
      <c r="A6" s="101"/>
      <c r="B6" s="102"/>
      <c r="C6" s="101" t="s">
        <v>4</v>
      </c>
      <c r="D6" s="103"/>
      <c r="E6" s="104"/>
      <c r="F6" s="4"/>
    </row>
    <row r="7" spans="1:13" s="92" customFormat="1" ht="37.5" customHeight="1" x14ac:dyDescent="0.25">
      <c r="A7" s="91" t="s">
        <v>5</v>
      </c>
      <c r="B7" s="91" t="s">
        <v>6</v>
      </c>
      <c r="C7" s="91" t="s">
        <v>7</v>
      </c>
      <c r="D7" s="91" t="s">
        <v>8</v>
      </c>
      <c r="E7" s="91" t="s">
        <v>9</v>
      </c>
      <c r="F7" s="91" t="s">
        <v>10</v>
      </c>
    </row>
    <row r="8" spans="1:13" s="92" customFormat="1" ht="34.5" customHeight="1" x14ac:dyDescent="0.25">
      <c r="A8" s="93" t="s">
        <v>11</v>
      </c>
      <c r="B8" s="93" t="s">
        <v>12</v>
      </c>
      <c r="C8" s="93" t="s">
        <v>13</v>
      </c>
      <c r="D8" s="93" t="s">
        <v>14</v>
      </c>
      <c r="E8" s="93" t="s">
        <v>15</v>
      </c>
      <c r="F8" s="93" t="s">
        <v>16</v>
      </c>
    </row>
    <row r="9" spans="1:13" s="92" customFormat="1" ht="60" x14ac:dyDescent="0.25">
      <c r="A9" s="93" t="s">
        <v>17</v>
      </c>
      <c r="B9" s="93" t="s">
        <v>16</v>
      </c>
      <c r="C9" s="94"/>
      <c r="D9" s="94"/>
      <c r="E9" s="94"/>
      <c r="F9" s="94"/>
      <c r="G9" s="92" t="s">
        <v>18</v>
      </c>
      <c r="H9" s="95" t="s">
        <v>19</v>
      </c>
      <c r="I9" s="95">
        <v>2013</v>
      </c>
      <c r="J9" s="95">
        <v>2014</v>
      </c>
      <c r="K9" s="95">
        <v>2015</v>
      </c>
      <c r="L9" s="95"/>
      <c r="M9" s="95"/>
    </row>
    <row r="10" spans="1:13" ht="280.5" customHeight="1" x14ac:dyDescent="0.25">
      <c r="A10" s="6" t="s">
        <v>20</v>
      </c>
      <c r="B10" s="7" t="s">
        <v>21</v>
      </c>
      <c r="C10" s="7" t="s">
        <v>22</v>
      </c>
      <c r="D10" s="7" t="s">
        <v>23</v>
      </c>
      <c r="E10" s="7" t="s">
        <v>24</v>
      </c>
      <c r="F10" s="8"/>
      <c r="H10" s="5"/>
      <c r="I10" s="5"/>
      <c r="J10" s="5"/>
      <c r="K10" s="5"/>
      <c r="L10" s="5"/>
      <c r="M10" s="5"/>
    </row>
    <row r="11" spans="1:13" ht="306.75" customHeight="1" x14ac:dyDescent="0.25">
      <c r="A11" s="6" t="s">
        <v>25</v>
      </c>
      <c r="B11" s="7" t="s">
        <v>26</v>
      </c>
      <c r="C11" s="7" t="s">
        <v>27</v>
      </c>
      <c r="D11" s="7" t="s">
        <v>28</v>
      </c>
      <c r="E11" s="7" t="s">
        <v>29</v>
      </c>
      <c r="F11" s="8"/>
      <c r="H11" s="5"/>
      <c r="I11" s="5"/>
      <c r="J11" s="5"/>
      <c r="K11" s="5"/>
      <c r="L11" s="5"/>
      <c r="M11" s="5"/>
    </row>
    <row r="12" spans="1:13" ht="300.75" customHeight="1" x14ac:dyDescent="0.25">
      <c r="A12" s="9" t="s">
        <v>30</v>
      </c>
      <c r="B12" s="10" t="s">
        <v>31</v>
      </c>
      <c r="C12" s="7" t="s">
        <v>32</v>
      </c>
      <c r="D12" s="7" t="s">
        <v>33</v>
      </c>
      <c r="E12" s="7" t="s">
        <v>34</v>
      </c>
      <c r="F12" s="11"/>
      <c r="G12" s="12"/>
      <c r="H12" s="13"/>
    </row>
    <row r="13" spans="1:13" ht="290.25" customHeight="1" x14ac:dyDescent="0.25">
      <c r="A13" s="9" t="s">
        <v>35</v>
      </c>
      <c r="B13" s="10" t="s">
        <v>36</v>
      </c>
      <c r="C13" s="7" t="s">
        <v>37</v>
      </c>
      <c r="D13" s="7" t="s">
        <v>33</v>
      </c>
      <c r="E13" s="7" t="s">
        <v>38</v>
      </c>
      <c r="F13" s="11"/>
      <c r="G13" s="12"/>
      <c r="H13" s="13"/>
    </row>
    <row r="14" spans="1:13" ht="283.5" customHeight="1" x14ac:dyDescent="0.25">
      <c r="A14" s="9" t="s">
        <v>39</v>
      </c>
      <c r="B14" s="10" t="s">
        <v>40</v>
      </c>
      <c r="C14" s="7" t="s">
        <v>41</v>
      </c>
      <c r="D14" s="7" t="s">
        <v>42</v>
      </c>
      <c r="E14" s="7" t="s">
        <v>43</v>
      </c>
      <c r="F14" s="11"/>
      <c r="G14" s="12"/>
      <c r="H14" s="13"/>
    </row>
  </sheetData>
  <mergeCells count="5">
    <mergeCell ref="A1:F1"/>
    <mergeCell ref="A3:F3"/>
    <mergeCell ref="B5:F5"/>
    <mergeCell ref="A6:B6"/>
    <mergeCell ref="C6:E6"/>
  </mergeCells>
  <pageMargins left="0.45" right="0.45" top="0.75" bottom="0.75" header="0.3" footer="0.3"/>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7"/>
  <sheetViews>
    <sheetView zoomScale="80" zoomScaleNormal="80" workbookViewId="0">
      <selection activeCell="E7" sqref="E7"/>
    </sheetView>
  </sheetViews>
  <sheetFormatPr baseColWidth="10" defaultColWidth="9.140625" defaultRowHeight="15" x14ac:dyDescent="0.25"/>
  <cols>
    <col min="1" max="1" width="4.85546875" customWidth="1"/>
    <col min="2" max="2" width="24.28515625" customWidth="1"/>
    <col min="3" max="4" width="14.140625" customWidth="1"/>
    <col min="5" max="5" width="17" customWidth="1"/>
    <col min="6" max="6" width="14.140625" customWidth="1"/>
    <col min="7" max="10" width="15.28515625" customWidth="1"/>
    <col min="11" max="11" width="16.7109375" customWidth="1"/>
    <col min="12" max="13" width="13.7109375" customWidth="1"/>
    <col min="14" max="14" width="14.7109375" customWidth="1"/>
    <col min="15" max="15" width="11.42578125" customWidth="1"/>
  </cols>
  <sheetData>
    <row r="1" spans="1:15" ht="32.25" customHeight="1" x14ac:dyDescent="0.25">
      <c r="A1" s="107" t="s">
        <v>44</v>
      </c>
      <c r="B1" s="107"/>
      <c r="C1" s="107"/>
      <c r="D1" s="107"/>
      <c r="E1" s="107"/>
      <c r="F1" s="107"/>
      <c r="G1" s="107"/>
      <c r="H1" s="107"/>
      <c r="I1" s="107"/>
      <c r="J1" s="107"/>
      <c r="K1" s="107"/>
      <c r="L1" s="107"/>
      <c r="M1" s="107"/>
      <c r="N1" s="107"/>
      <c r="O1" s="107"/>
    </row>
    <row r="2" spans="1:15" ht="81" customHeight="1" x14ac:dyDescent="0.25">
      <c r="A2" s="108" t="s">
        <v>45</v>
      </c>
      <c r="B2" s="108"/>
      <c r="C2" s="108"/>
      <c r="D2" s="108"/>
      <c r="E2" s="108"/>
      <c r="F2" s="108"/>
      <c r="G2" s="108"/>
      <c r="H2" s="108"/>
      <c r="I2" s="108"/>
      <c r="J2" s="108"/>
      <c r="K2" s="108"/>
      <c r="L2" s="108"/>
      <c r="M2" s="108"/>
      <c r="N2" s="108"/>
      <c r="O2" s="108"/>
    </row>
    <row r="3" spans="1:15" ht="38.25" customHeight="1" x14ac:dyDescent="0.25">
      <c r="A3" s="109" t="s">
        <v>46</v>
      </c>
      <c r="B3" s="109"/>
      <c r="C3" s="109"/>
      <c r="D3" s="109"/>
      <c r="E3" s="109"/>
      <c r="F3" s="109"/>
      <c r="G3" s="109"/>
      <c r="H3" s="109"/>
      <c r="I3" s="109"/>
      <c r="J3" s="109"/>
      <c r="K3" s="109"/>
      <c r="L3" s="109"/>
      <c r="M3" s="109"/>
      <c r="N3" s="109"/>
      <c r="O3" s="109"/>
    </row>
    <row r="4" spans="1:15" ht="23.25" x14ac:dyDescent="0.35">
      <c r="A4" s="110" t="s">
        <v>47</v>
      </c>
      <c r="B4" s="111"/>
      <c r="C4" s="111"/>
      <c r="D4" s="111"/>
      <c r="E4" s="111"/>
      <c r="F4" s="111"/>
      <c r="G4" s="111"/>
      <c r="H4" s="111"/>
      <c r="I4" s="111"/>
      <c r="J4" s="111"/>
      <c r="K4" s="111"/>
      <c r="L4" s="111"/>
      <c r="M4" s="111"/>
      <c r="N4" s="111"/>
      <c r="O4" s="111"/>
    </row>
    <row r="5" spans="1:15" ht="33" customHeight="1" x14ac:dyDescent="0.25">
      <c r="A5" s="105" t="s">
        <v>48</v>
      </c>
      <c r="B5" s="106"/>
      <c r="C5" s="106"/>
      <c r="D5" s="106"/>
      <c r="E5" s="106"/>
      <c r="F5" s="106"/>
      <c r="G5" s="106"/>
      <c r="H5" s="106"/>
      <c r="I5" s="106"/>
      <c r="J5" s="106"/>
      <c r="K5" s="106"/>
      <c r="L5" s="106"/>
      <c r="M5" s="106"/>
      <c r="N5" s="106"/>
      <c r="O5" s="106"/>
    </row>
    <row r="6" spans="1:15" ht="19.5" customHeight="1" x14ac:dyDescent="0.25">
      <c r="A6" s="105" t="s">
        <v>49</v>
      </c>
      <c r="B6" s="106"/>
      <c r="C6" s="106"/>
      <c r="D6" s="106"/>
      <c r="E6" s="106"/>
      <c r="F6" s="106"/>
      <c r="G6" s="106"/>
      <c r="H6" s="106"/>
      <c r="I6" s="106"/>
      <c r="J6" s="106"/>
      <c r="K6" s="106"/>
      <c r="L6" s="106"/>
      <c r="M6" s="106"/>
      <c r="N6" s="106"/>
      <c r="O6" s="106"/>
    </row>
    <row r="7" spans="1:15" ht="19.5" x14ac:dyDescent="0.25">
      <c r="A7" s="105"/>
      <c r="B7" s="106"/>
      <c r="C7" s="106"/>
      <c r="D7" s="106"/>
      <c r="E7" s="106"/>
      <c r="F7" s="106"/>
      <c r="G7" s="106"/>
      <c r="H7" s="106"/>
      <c r="I7" s="106"/>
      <c r="J7" s="106"/>
      <c r="K7" s="106"/>
      <c r="L7" s="106"/>
      <c r="M7" s="106"/>
      <c r="N7" s="106"/>
      <c r="O7" s="106"/>
    </row>
    <row r="8" spans="1:15" ht="19.5" customHeight="1" thickBot="1" x14ac:dyDescent="0.3">
      <c r="A8" s="112" t="s">
        <v>50</v>
      </c>
      <c r="B8" s="113"/>
      <c r="C8" s="113"/>
      <c r="D8" s="113"/>
      <c r="E8" s="113"/>
      <c r="F8" s="113"/>
      <c r="G8" s="113"/>
      <c r="H8" s="113"/>
      <c r="I8" s="113"/>
      <c r="J8" s="113"/>
      <c r="K8" s="113"/>
      <c r="L8" s="113"/>
      <c r="M8" s="113"/>
      <c r="N8" s="113"/>
      <c r="O8" s="113"/>
    </row>
    <row r="9" spans="1:15" s="14" customFormat="1" ht="18.75" thickBot="1" x14ac:dyDescent="0.3">
      <c r="A9" s="114" t="s">
        <v>51</v>
      </c>
      <c r="B9" s="116" t="s">
        <v>52</v>
      </c>
      <c r="C9" s="118" t="s">
        <v>53</v>
      </c>
      <c r="D9" s="119"/>
      <c r="E9" s="119"/>
      <c r="F9" s="120"/>
      <c r="G9" s="118" t="s">
        <v>54</v>
      </c>
      <c r="H9" s="119"/>
      <c r="I9" s="119"/>
      <c r="J9" s="120"/>
      <c r="K9" s="118" t="s">
        <v>55</v>
      </c>
      <c r="L9" s="120"/>
      <c r="M9" s="121" t="s">
        <v>56</v>
      </c>
      <c r="N9" s="122"/>
      <c r="O9" s="123" t="s">
        <v>57</v>
      </c>
    </row>
    <row r="10" spans="1:15" ht="72.75" thickBot="1" x14ac:dyDescent="0.3">
      <c r="A10" s="115"/>
      <c r="B10" s="117"/>
      <c r="C10" s="15" t="s">
        <v>58</v>
      </c>
      <c r="D10" s="16" t="s">
        <v>59</v>
      </c>
      <c r="E10" s="16" t="s">
        <v>60</v>
      </c>
      <c r="F10" s="16" t="s">
        <v>61</v>
      </c>
      <c r="G10" s="16" t="s">
        <v>62</v>
      </c>
      <c r="H10" s="16" t="s">
        <v>63</v>
      </c>
      <c r="I10" s="16" t="s">
        <v>64</v>
      </c>
      <c r="J10" s="16" t="s">
        <v>65</v>
      </c>
      <c r="K10" s="16" t="s">
        <v>66</v>
      </c>
      <c r="L10" s="16" t="s">
        <v>67</v>
      </c>
      <c r="M10" s="16" t="s">
        <v>68</v>
      </c>
      <c r="N10" s="17" t="s">
        <v>69</v>
      </c>
      <c r="O10" s="124"/>
    </row>
    <row r="11" spans="1:15" ht="36" x14ac:dyDescent="0.25">
      <c r="A11" s="18">
        <v>1</v>
      </c>
      <c r="B11" s="19" t="s">
        <v>70</v>
      </c>
      <c r="C11" s="20">
        <v>0</v>
      </c>
      <c r="D11" s="20">
        <v>0</v>
      </c>
      <c r="E11" s="20">
        <v>0</v>
      </c>
      <c r="F11" s="20">
        <f>51.5</f>
        <v>51.5</v>
      </c>
      <c r="G11" s="20">
        <v>0</v>
      </c>
      <c r="H11" s="20">
        <v>0</v>
      </c>
      <c r="I11" s="20">
        <f>11.5+1</f>
        <v>12.5</v>
      </c>
      <c r="J11" s="20">
        <f>13+3</f>
        <v>16</v>
      </c>
      <c r="K11" s="20">
        <v>5</v>
      </c>
      <c r="L11" s="20">
        <v>1</v>
      </c>
      <c r="M11" s="20">
        <v>15</v>
      </c>
      <c r="N11" s="20">
        <v>4</v>
      </c>
      <c r="O11" s="21">
        <f>(C11+D11+E11+F11+G11+H11+I11+J11+K11+L11+M11+N11)</f>
        <v>105</v>
      </c>
    </row>
    <row r="12" spans="1:15" ht="36" x14ac:dyDescent="0.25">
      <c r="A12" s="22">
        <f>1+A11</f>
        <v>2</v>
      </c>
      <c r="B12" s="23" t="s">
        <v>71</v>
      </c>
      <c r="C12" s="24">
        <v>0</v>
      </c>
      <c r="D12" s="24">
        <f>23+4+7.5-1</f>
        <v>33.5</v>
      </c>
      <c r="E12" s="24">
        <v>3.5</v>
      </c>
      <c r="F12" s="24">
        <v>2</v>
      </c>
      <c r="G12" s="24">
        <v>0.5</v>
      </c>
      <c r="H12" s="24">
        <v>10</v>
      </c>
      <c r="I12" s="24">
        <f>2+2</f>
        <v>4</v>
      </c>
      <c r="J12" s="20">
        <f>2+3</f>
        <v>5</v>
      </c>
      <c r="K12" s="24">
        <f>10</f>
        <v>10</v>
      </c>
      <c r="L12" s="24">
        <f>32-2</f>
        <v>30</v>
      </c>
      <c r="M12" s="24">
        <v>2.5</v>
      </c>
      <c r="N12" s="24">
        <v>4</v>
      </c>
      <c r="O12" s="25">
        <f>(C12+D12+E12+F12+G12+H12+I12+J12+K12+L12+M12+N12)</f>
        <v>105</v>
      </c>
    </row>
    <row r="13" spans="1:15" ht="36" x14ac:dyDescent="0.25">
      <c r="A13" s="22">
        <f t="shared" ref="A13:A66" si="0">1+A12</f>
        <v>3</v>
      </c>
      <c r="B13" s="23" t="s">
        <v>72</v>
      </c>
      <c r="C13" s="24">
        <v>2</v>
      </c>
      <c r="D13" s="24">
        <v>0</v>
      </c>
      <c r="E13" s="24">
        <v>0</v>
      </c>
      <c r="F13" s="24">
        <f>14+4</f>
        <v>18</v>
      </c>
      <c r="G13" s="24">
        <v>8</v>
      </c>
      <c r="H13" s="24">
        <v>4</v>
      </c>
      <c r="I13" s="24">
        <f>14</f>
        <v>14</v>
      </c>
      <c r="J13" s="24">
        <f>8+2</f>
        <v>10</v>
      </c>
      <c r="K13" s="24">
        <v>8</v>
      </c>
      <c r="L13" s="24">
        <v>13</v>
      </c>
      <c r="M13" s="24">
        <v>3</v>
      </c>
      <c r="N13" s="24">
        <v>4</v>
      </c>
      <c r="O13" s="25">
        <f>(C13+D13+E13+F13+G13+H13+I13+J13+K13+L13+M13+N13)</f>
        <v>84</v>
      </c>
    </row>
    <row r="14" spans="1:15" ht="36" x14ac:dyDescent="0.25">
      <c r="A14" s="22">
        <f t="shared" si="0"/>
        <v>4</v>
      </c>
      <c r="B14" s="23" t="s">
        <v>73</v>
      </c>
      <c r="C14" s="24">
        <v>0.5</v>
      </c>
      <c r="D14" s="24">
        <f>17</f>
        <v>17</v>
      </c>
      <c r="E14" s="24">
        <v>33</v>
      </c>
      <c r="F14" s="24">
        <v>1.5</v>
      </c>
      <c r="G14" s="24">
        <v>2</v>
      </c>
      <c r="H14" s="24">
        <v>3.5</v>
      </c>
      <c r="I14" s="24">
        <f>4+4</f>
        <v>8</v>
      </c>
      <c r="J14" s="24">
        <f>1+3</f>
        <v>4</v>
      </c>
      <c r="K14" s="24">
        <v>11.5</v>
      </c>
      <c r="L14" s="24">
        <v>10.5</v>
      </c>
      <c r="M14" s="24">
        <v>9.5</v>
      </c>
      <c r="N14" s="24">
        <v>4</v>
      </c>
      <c r="O14" s="25">
        <f t="shared" ref="O14:O66" si="1">(C14+D14+E14+F14+G14+H14+I14+J14+K14+L14+M14+N14)</f>
        <v>105</v>
      </c>
    </row>
    <row r="15" spans="1:15" ht="36" x14ac:dyDescent="0.25">
      <c r="A15" s="22">
        <f t="shared" si="0"/>
        <v>5</v>
      </c>
      <c r="B15" s="23" t="s">
        <v>74</v>
      </c>
      <c r="C15" s="24">
        <v>3</v>
      </c>
      <c r="D15" s="24">
        <v>4</v>
      </c>
      <c r="E15" s="24">
        <v>4</v>
      </c>
      <c r="F15" s="24">
        <v>9.5</v>
      </c>
      <c r="G15" s="24">
        <v>1</v>
      </c>
      <c r="H15" s="24">
        <f>29.5-1</f>
        <v>28.5</v>
      </c>
      <c r="I15" s="24">
        <f>4.5+2</f>
        <v>6.5</v>
      </c>
      <c r="J15" s="24">
        <f>7.5+3</f>
        <v>10.5</v>
      </c>
      <c r="K15" s="24">
        <v>11</v>
      </c>
      <c r="L15" s="24">
        <v>19.5</v>
      </c>
      <c r="M15" s="24">
        <v>3.5</v>
      </c>
      <c r="N15" s="24">
        <v>4</v>
      </c>
      <c r="O15" s="25">
        <f t="shared" si="1"/>
        <v>105</v>
      </c>
    </row>
    <row r="16" spans="1:15" ht="36" x14ac:dyDescent="0.25">
      <c r="A16" s="22">
        <f t="shared" si="0"/>
        <v>6</v>
      </c>
      <c r="B16" s="23" t="s">
        <v>75</v>
      </c>
      <c r="C16" s="24">
        <v>0</v>
      </c>
      <c r="D16" s="24">
        <v>0</v>
      </c>
      <c r="E16" s="24">
        <v>0</v>
      </c>
      <c r="F16" s="24">
        <v>0</v>
      </c>
      <c r="G16" s="24">
        <f>30.5+1</f>
        <v>31.5</v>
      </c>
      <c r="H16" s="24">
        <v>1</v>
      </c>
      <c r="I16" s="24">
        <f>9+2</f>
        <v>11</v>
      </c>
      <c r="J16" s="24">
        <f>7.5+1</f>
        <v>8.5</v>
      </c>
      <c r="K16" s="24">
        <v>0</v>
      </c>
      <c r="L16" s="24">
        <v>0</v>
      </c>
      <c r="M16" s="24">
        <v>7</v>
      </c>
      <c r="N16" s="24">
        <v>4</v>
      </c>
      <c r="O16" s="25">
        <f t="shared" si="1"/>
        <v>63</v>
      </c>
    </row>
    <row r="17" spans="1:15" ht="18" x14ac:dyDescent="0.25">
      <c r="A17" s="26"/>
      <c r="B17" s="23" t="s">
        <v>76</v>
      </c>
      <c r="C17" s="24">
        <v>0</v>
      </c>
      <c r="D17" s="24">
        <v>0</v>
      </c>
      <c r="E17" s="24">
        <v>0</v>
      </c>
      <c r="F17" s="24">
        <v>0</v>
      </c>
      <c r="G17" s="24">
        <v>0</v>
      </c>
      <c r="H17" s="24">
        <v>0</v>
      </c>
      <c r="I17" s="24">
        <v>2</v>
      </c>
      <c r="J17" s="24">
        <v>1</v>
      </c>
      <c r="K17" s="24">
        <f>17*2-9</f>
        <v>25</v>
      </c>
      <c r="L17" s="24">
        <v>0</v>
      </c>
      <c r="M17" s="24">
        <v>2</v>
      </c>
      <c r="N17" s="24">
        <v>2</v>
      </c>
      <c r="O17" s="25">
        <f t="shared" si="1"/>
        <v>32</v>
      </c>
    </row>
    <row r="18" spans="1:15" ht="18" x14ac:dyDescent="0.25">
      <c r="A18" s="27">
        <f>1+A16</f>
        <v>7</v>
      </c>
      <c r="B18" s="23" t="s">
        <v>77</v>
      </c>
      <c r="C18" s="24">
        <f>39+1</f>
        <v>40</v>
      </c>
      <c r="D18" s="24">
        <v>0</v>
      </c>
      <c r="E18" s="24">
        <v>1</v>
      </c>
      <c r="F18" s="24">
        <f>10-2</f>
        <v>8</v>
      </c>
      <c r="G18" s="24">
        <v>0</v>
      </c>
      <c r="H18" s="24">
        <v>5.5</v>
      </c>
      <c r="I18" s="24">
        <f>6+2</f>
        <v>8</v>
      </c>
      <c r="J18" s="24">
        <f>5.5+2</f>
        <v>7.5</v>
      </c>
      <c r="K18" s="24">
        <v>3.5</v>
      </c>
      <c r="L18" s="24">
        <v>2</v>
      </c>
      <c r="M18" s="24">
        <v>4.5</v>
      </c>
      <c r="N18" s="24">
        <v>4</v>
      </c>
      <c r="O18" s="25">
        <f t="shared" si="1"/>
        <v>84</v>
      </c>
    </row>
    <row r="19" spans="1:15" ht="36" x14ac:dyDescent="0.25">
      <c r="A19" s="27">
        <f t="shared" si="0"/>
        <v>8</v>
      </c>
      <c r="B19" s="23" t="s">
        <v>78</v>
      </c>
      <c r="C19" s="24">
        <v>0</v>
      </c>
      <c r="D19" s="24">
        <v>0</v>
      </c>
      <c r="E19" s="24">
        <v>0</v>
      </c>
      <c r="F19" s="24">
        <f>51.5-1</f>
        <v>50.5</v>
      </c>
      <c r="G19" s="24">
        <v>0</v>
      </c>
      <c r="H19" s="24">
        <v>0</v>
      </c>
      <c r="I19" s="24">
        <f>9+2</f>
        <v>11</v>
      </c>
      <c r="J19" s="24">
        <f>16+3</f>
        <v>19</v>
      </c>
      <c r="K19" s="24">
        <v>1</v>
      </c>
      <c r="L19" s="24">
        <v>0</v>
      </c>
      <c r="M19" s="24">
        <v>19.5</v>
      </c>
      <c r="N19" s="24">
        <v>4</v>
      </c>
      <c r="O19" s="25">
        <f t="shared" si="1"/>
        <v>105</v>
      </c>
    </row>
    <row r="20" spans="1:15" ht="72" x14ac:dyDescent="0.25">
      <c r="A20" s="27">
        <f t="shared" si="0"/>
        <v>9</v>
      </c>
      <c r="B20" s="23" t="s">
        <v>79</v>
      </c>
      <c r="C20" s="24">
        <v>0.5</v>
      </c>
      <c r="D20" s="24">
        <v>1.5</v>
      </c>
      <c r="E20" s="24">
        <v>0</v>
      </c>
      <c r="F20" s="24">
        <v>12</v>
      </c>
      <c r="G20" s="24">
        <v>0.5</v>
      </c>
      <c r="H20" s="24">
        <f>13.5-3</f>
        <v>10.5</v>
      </c>
      <c r="I20" s="24">
        <f>10+2</f>
        <v>12</v>
      </c>
      <c r="J20" s="24">
        <f>0+3</f>
        <v>3</v>
      </c>
      <c r="K20" s="24">
        <v>19.5</v>
      </c>
      <c r="L20" s="24">
        <f>26.5+2</f>
        <v>28.5</v>
      </c>
      <c r="M20" s="24">
        <v>13</v>
      </c>
      <c r="N20" s="24">
        <v>4</v>
      </c>
      <c r="O20" s="25">
        <f t="shared" si="1"/>
        <v>105</v>
      </c>
    </row>
    <row r="21" spans="1:15" ht="36" x14ac:dyDescent="0.25">
      <c r="A21" s="27">
        <f t="shared" si="0"/>
        <v>10</v>
      </c>
      <c r="B21" s="23" t="s">
        <v>80</v>
      </c>
      <c r="C21" s="24">
        <v>3.5</v>
      </c>
      <c r="D21" s="24">
        <v>13.5</v>
      </c>
      <c r="E21" s="24">
        <v>8.5</v>
      </c>
      <c r="F21" s="24">
        <f>19.5</f>
        <v>19.5</v>
      </c>
      <c r="G21" s="24">
        <v>1</v>
      </c>
      <c r="H21" s="24">
        <v>2.5</v>
      </c>
      <c r="I21" s="24">
        <f>6+2</f>
        <v>8</v>
      </c>
      <c r="J21" s="24">
        <f>1+2</f>
        <v>3</v>
      </c>
      <c r="K21" s="24">
        <v>5.5</v>
      </c>
      <c r="L21" s="24">
        <v>9.5</v>
      </c>
      <c r="M21" s="24">
        <v>5.5</v>
      </c>
      <c r="N21" s="24">
        <v>4</v>
      </c>
      <c r="O21" s="25">
        <f t="shared" si="1"/>
        <v>84</v>
      </c>
    </row>
    <row r="22" spans="1:15" ht="18" x14ac:dyDescent="0.25">
      <c r="A22" s="27">
        <f t="shared" si="0"/>
        <v>11</v>
      </c>
      <c r="B22" s="23" t="s">
        <v>81</v>
      </c>
      <c r="C22" s="24">
        <v>2.5</v>
      </c>
      <c r="D22" s="24">
        <f>16</f>
        <v>16</v>
      </c>
      <c r="E22" s="24">
        <f>31.5</f>
        <v>31.5</v>
      </c>
      <c r="F22" s="24">
        <v>4.5</v>
      </c>
      <c r="G22" s="24">
        <v>0</v>
      </c>
      <c r="H22" s="24">
        <v>0</v>
      </c>
      <c r="I22" s="24">
        <f>2.5+2</f>
        <v>4.5</v>
      </c>
      <c r="J22" s="24">
        <f>0+2</f>
        <v>2</v>
      </c>
      <c r="K22" s="24">
        <v>2</v>
      </c>
      <c r="L22" s="24">
        <v>8.5</v>
      </c>
      <c r="M22" s="24">
        <v>8.5</v>
      </c>
      <c r="N22" s="24">
        <v>4</v>
      </c>
      <c r="O22" s="25">
        <f t="shared" si="1"/>
        <v>84</v>
      </c>
    </row>
    <row r="23" spans="1:15" ht="36" x14ac:dyDescent="0.25">
      <c r="A23" s="27">
        <f t="shared" si="0"/>
        <v>12</v>
      </c>
      <c r="B23" s="23" t="s">
        <v>82</v>
      </c>
      <c r="C23" s="24">
        <v>3</v>
      </c>
      <c r="D23" s="24">
        <v>3.5</v>
      </c>
      <c r="E23" s="24">
        <v>5</v>
      </c>
      <c r="F23" s="24">
        <v>1</v>
      </c>
      <c r="G23" s="24">
        <v>5.5</v>
      </c>
      <c r="H23" s="24">
        <v>29</v>
      </c>
      <c r="I23" s="24">
        <f>3+2</f>
        <v>5</v>
      </c>
      <c r="J23" s="24">
        <f>11.5+1</f>
        <v>12.5</v>
      </c>
      <c r="K23" s="24">
        <v>14.5</v>
      </c>
      <c r="L23" s="24">
        <v>17</v>
      </c>
      <c r="M23" s="24">
        <v>5</v>
      </c>
      <c r="N23" s="24">
        <v>4</v>
      </c>
      <c r="O23" s="25">
        <f t="shared" si="1"/>
        <v>105</v>
      </c>
    </row>
    <row r="24" spans="1:15" ht="18" x14ac:dyDescent="0.25">
      <c r="A24" s="26"/>
      <c r="B24" s="23" t="s">
        <v>83</v>
      </c>
      <c r="C24" s="24">
        <v>0</v>
      </c>
      <c r="D24" s="24">
        <v>0</v>
      </c>
      <c r="E24" s="24">
        <v>0</v>
      </c>
      <c r="F24" s="24">
        <v>0</v>
      </c>
      <c r="G24" s="24">
        <v>0</v>
      </c>
      <c r="H24" s="24">
        <v>0</v>
      </c>
      <c r="I24" s="24">
        <v>2</v>
      </c>
      <c r="J24" s="24">
        <v>1</v>
      </c>
      <c r="K24" s="24">
        <f>17*2-9</f>
        <v>25</v>
      </c>
      <c r="L24" s="24">
        <v>0</v>
      </c>
      <c r="M24" s="24">
        <v>2</v>
      </c>
      <c r="N24" s="24">
        <v>2</v>
      </c>
      <c r="O24" s="25">
        <f t="shared" si="1"/>
        <v>32</v>
      </c>
    </row>
    <row r="25" spans="1:15" ht="36" x14ac:dyDescent="0.25">
      <c r="A25" s="22">
        <f>1+A23</f>
        <v>13</v>
      </c>
      <c r="B25" s="23" t="s">
        <v>84</v>
      </c>
      <c r="C25" s="28">
        <v>27.5</v>
      </c>
      <c r="D25" s="28">
        <v>0</v>
      </c>
      <c r="E25" s="28">
        <v>0</v>
      </c>
      <c r="F25" s="28">
        <v>17.5</v>
      </c>
      <c r="G25" s="28">
        <v>0</v>
      </c>
      <c r="H25" s="28">
        <v>4</v>
      </c>
      <c r="I25" s="28">
        <v>9.5</v>
      </c>
      <c r="J25" s="28">
        <v>3</v>
      </c>
      <c r="K25" s="28">
        <v>14.5</v>
      </c>
      <c r="L25" s="28">
        <v>18.5</v>
      </c>
      <c r="M25" s="28">
        <v>6.5</v>
      </c>
      <c r="N25" s="28">
        <v>4</v>
      </c>
      <c r="O25" s="25">
        <f t="shared" si="1"/>
        <v>105</v>
      </c>
    </row>
    <row r="26" spans="1:15" ht="36" x14ac:dyDescent="0.25">
      <c r="A26" s="22">
        <f t="shared" si="0"/>
        <v>14</v>
      </c>
      <c r="B26" s="23" t="s">
        <v>85</v>
      </c>
      <c r="C26" s="28">
        <v>0</v>
      </c>
      <c r="D26" s="28">
        <v>0</v>
      </c>
      <c r="E26" s="28">
        <v>0</v>
      </c>
      <c r="F26" s="28">
        <v>22</v>
      </c>
      <c r="G26" s="28">
        <v>0.5</v>
      </c>
      <c r="H26" s="28">
        <v>0</v>
      </c>
      <c r="I26" s="28">
        <v>13</v>
      </c>
      <c r="J26" s="28">
        <v>24</v>
      </c>
      <c r="K26" s="28">
        <v>0.5</v>
      </c>
      <c r="L26" s="28">
        <v>0</v>
      </c>
      <c r="M26" s="28">
        <v>20</v>
      </c>
      <c r="N26" s="28">
        <v>4</v>
      </c>
      <c r="O26" s="25">
        <f t="shared" si="1"/>
        <v>84</v>
      </c>
    </row>
    <row r="27" spans="1:15" ht="54" x14ac:dyDescent="0.25">
      <c r="A27" s="22">
        <f t="shared" si="0"/>
        <v>15</v>
      </c>
      <c r="B27" s="23" t="s">
        <v>86</v>
      </c>
      <c r="C27" s="28">
        <v>15</v>
      </c>
      <c r="D27" s="28">
        <v>0</v>
      </c>
      <c r="E27" s="28">
        <v>1</v>
      </c>
      <c r="F27" s="28">
        <v>31.5</v>
      </c>
      <c r="G27" s="28">
        <v>6.5</v>
      </c>
      <c r="H27" s="28">
        <v>0</v>
      </c>
      <c r="I27" s="28">
        <v>6</v>
      </c>
      <c r="J27" s="28">
        <v>16</v>
      </c>
      <c r="K27" s="28">
        <v>3</v>
      </c>
      <c r="L27" s="28">
        <v>0</v>
      </c>
      <c r="M27" s="28">
        <v>22</v>
      </c>
      <c r="N27" s="28">
        <v>4</v>
      </c>
      <c r="O27" s="25">
        <f t="shared" si="1"/>
        <v>105</v>
      </c>
    </row>
    <row r="28" spans="1:15" ht="54" x14ac:dyDescent="0.25">
      <c r="A28" s="22">
        <f t="shared" si="0"/>
        <v>16</v>
      </c>
      <c r="B28" s="23" t="s">
        <v>87</v>
      </c>
      <c r="C28" s="28">
        <v>31.5</v>
      </c>
      <c r="D28" s="28">
        <v>0</v>
      </c>
      <c r="E28" s="28">
        <v>0</v>
      </c>
      <c r="F28" s="28">
        <v>8.5</v>
      </c>
      <c r="G28" s="28">
        <v>0</v>
      </c>
      <c r="H28" s="28">
        <v>0</v>
      </c>
      <c r="I28" s="28">
        <v>17.5</v>
      </c>
      <c r="J28" s="28">
        <v>6.5</v>
      </c>
      <c r="K28" s="28">
        <v>8</v>
      </c>
      <c r="L28" s="28">
        <v>0.5</v>
      </c>
      <c r="M28" s="28">
        <v>7.5</v>
      </c>
      <c r="N28" s="28">
        <v>4</v>
      </c>
      <c r="O28" s="25">
        <f t="shared" si="1"/>
        <v>84</v>
      </c>
    </row>
    <row r="29" spans="1:15" ht="36" x14ac:dyDescent="0.25">
      <c r="A29" s="22">
        <f t="shared" si="0"/>
        <v>17</v>
      </c>
      <c r="B29" s="23" t="s">
        <v>88</v>
      </c>
      <c r="C29" s="28">
        <v>0</v>
      </c>
      <c r="D29" s="28">
        <v>0</v>
      </c>
      <c r="E29" s="28">
        <v>0</v>
      </c>
      <c r="F29" s="28">
        <v>19.5</v>
      </c>
      <c r="G29" s="28">
        <v>3.5</v>
      </c>
      <c r="H29" s="28">
        <v>6</v>
      </c>
      <c r="I29" s="28">
        <v>7.5</v>
      </c>
      <c r="J29" s="28">
        <v>12.5</v>
      </c>
      <c r="K29" s="28">
        <v>1</v>
      </c>
      <c r="L29" s="28">
        <v>0</v>
      </c>
      <c r="M29" s="28">
        <v>9</v>
      </c>
      <c r="N29" s="28">
        <v>4</v>
      </c>
      <c r="O29" s="25">
        <f t="shared" si="1"/>
        <v>63</v>
      </c>
    </row>
    <row r="30" spans="1:15" ht="36" x14ac:dyDescent="0.25">
      <c r="A30" s="22">
        <f t="shared" si="0"/>
        <v>18</v>
      </c>
      <c r="B30" s="23" t="s">
        <v>89</v>
      </c>
      <c r="C30" s="28">
        <v>0</v>
      </c>
      <c r="D30" s="28">
        <v>3.5</v>
      </c>
      <c r="E30" s="28">
        <v>7</v>
      </c>
      <c r="F30" s="28">
        <v>12</v>
      </c>
      <c r="G30" s="28">
        <v>17.5</v>
      </c>
      <c r="H30" s="28">
        <v>1</v>
      </c>
      <c r="I30" s="28">
        <v>6</v>
      </c>
      <c r="J30" s="28">
        <v>4.5</v>
      </c>
      <c r="K30" s="28">
        <v>1</v>
      </c>
      <c r="L30" s="28">
        <v>4.5</v>
      </c>
      <c r="M30" s="28">
        <v>2</v>
      </c>
      <c r="N30" s="28">
        <v>4</v>
      </c>
      <c r="O30" s="25">
        <f t="shared" si="1"/>
        <v>63</v>
      </c>
    </row>
    <row r="31" spans="1:15" ht="36" x14ac:dyDescent="0.25">
      <c r="A31" s="29">
        <f t="shared" si="0"/>
        <v>19</v>
      </c>
      <c r="B31" s="23" t="s">
        <v>90</v>
      </c>
      <c r="C31" s="28">
        <v>0.5</v>
      </c>
      <c r="D31" s="28">
        <v>16</v>
      </c>
      <c r="E31" s="28">
        <v>8</v>
      </c>
      <c r="F31" s="28">
        <v>1.5</v>
      </c>
      <c r="G31" s="28">
        <v>2.5</v>
      </c>
      <c r="H31" s="28">
        <v>8</v>
      </c>
      <c r="I31" s="28">
        <v>3</v>
      </c>
      <c r="J31" s="28">
        <v>3.5</v>
      </c>
      <c r="K31" s="28">
        <v>4</v>
      </c>
      <c r="L31" s="28">
        <v>7</v>
      </c>
      <c r="M31" s="28">
        <v>5</v>
      </c>
      <c r="N31" s="28">
        <v>4</v>
      </c>
      <c r="O31" s="25">
        <f t="shared" si="1"/>
        <v>63</v>
      </c>
    </row>
    <row r="32" spans="1:15" ht="36" x14ac:dyDescent="0.25">
      <c r="A32" s="30">
        <f t="shared" si="0"/>
        <v>20</v>
      </c>
      <c r="B32" s="23" t="s">
        <v>91</v>
      </c>
      <c r="C32" s="28">
        <v>26</v>
      </c>
      <c r="D32" s="28">
        <v>5.5</v>
      </c>
      <c r="E32" s="28">
        <v>0</v>
      </c>
      <c r="F32" s="28">
        <v>9</v>
      </c>
      <c r="G32" s="28">
        <v>0</v>
      </c>
      <c r="H32" s="28">
        <v>3</v>
      </c>
      <c r="I32" s="28">
        <v>5</v>
      </c>
      <c r="J32" s="28">
        <v>8</v>
      </c>
      <c r="K32" s="28">
        <v>4</v>
      </c>
      <c r="L32" s="28">
        <v>5</v>
      </c>
      <c r="M32" s="28">
        <v>13</v>
      </c>
      <c r="N32" s="28">
        <v>4</v>
      </c>
      <c r="O32" s="25">
        <f t="shared" si="1"/>
        <v>82.5</v>
      </c>
    </row>
    <row r="33" spans="1:15" ht="54" x14ac:dyDescent="0.25">
      <c r="A33" s="30">
        <f t="shared" si="0"/>
        <v>21</v>
      </c>
      <c r="B33" s="23" t="s">
        <v>92</v>
      </c>
      <c r="C33" s="28">
        <v>2</v>
      </c>
      <c r="D33" s="28">
        <v>12</v>
      </c>
      <c r="E33" s="28">
        <v>0.5</v>
      </c>
      <c r="F33" s="28">
        <v>30.5</v>
      </c>
      <c r="G33" s="28">
        <v>4.5</v>
      </c>
      <c r="H33" s="28">
        <v>1</v>
      </c>
      <c r="I33" s="28">
        <v>10</v>
      </c>
      <c r="J33" s="28">
        <v>11</v>
      </c>
      <c r="K33" s="28">
        <v>1</v>
      </c>
      <c r="L33" s="28">
        <v>0.5</v>
      </c>
      <c r="M33" s="28">
        <v>7</v>
      </c>
      <c r="N33" s="28">
        <v>4</v>
      </c>
      <c r="O33" s="25">
        <f t="shared" si="1"/>
        <v>84</v>
      </c>
    </row>
    <row r="34" spans="1:15" ht="36" x14ac:dyDescent="0.25">
      <c r="A34" s="30">
        <f t="shared" si="0"/>
        <v>22</v>
      </c>
      <c r="B34" s="23" t="s">
        <v>93</v>
      </c>
      <c r="C34" s="28">
        <v>0</v>
      </c>
      <c r="D34" s="28">
        <v>18.5</v>
      </c>
      <c r="E34" s="28">
        <v>12</v>
      </c>
      <c r="F34" s="28">
        <v>6.5</v>
      </c>
      <c r="G34" s="28">
        <v>1.5</v>
      </c>
      <c r="H34" s="28">
        <v>7.5</v>
      </c>
      <c r="I34" s="28">
        <v>7.5</v>
      </c>
      <c r="J34" s="28">
        <v>9.5</v>
      </c>
      <c r="K34" s="28">
        <v>9</v>
      </c>
      <c r="L34" s="28">
        <v>22</v>
      </c>
      <c r="M34" s="28">
        <v>7</v>
      </c>
      <c r="N34" s="28">
        <v>4</v>
      </c>
      <c r="O34" s="25">
        <f t="shared" si="1"/>
        <v>105</v>
      </c>
    </row>
    <row r="35" spans="1:15" ht="54" x14ac:dyDescent="0.25">
      <c r="A35" s="30">
        <f t="shared" si="0"/>
        <v>23</v>
      </c>
      <c r="B35" s="23" t="s">
        <v>94</v>
      </c>
      <c r="C35" s="28">
        <v>0</v>
      </c>
      <c r="D35" s="28">
        <v>12</v>
      </c>
      <c r="E35" s="28">
        <v>7.5</v>
      </c>
      <c r="F35" s="28">
        <v>25.5</v>
      </c>
      <c r="G35" s="28">
        <v>1</v>
      </c>
      <c r="H35" s="28">
        <v>4</v>
      </c>
      <c r="I35" s="28">
        <v>2.5</v>
      </c>
      <c r="J35" s="28">
        <v>5.5</v>
      </c>
      <c r="K35" s="28">
        <v>4</v>
      </c>
      <c r="L35" s="28">
        <v>16.5</v>
      </c>
      <c r="M35" s="28">
        <v>1.5</v>
      </c>
      <c r="N35" s="28">
        <v>4</v>
      </c>
      <c r="O35" s="25">
        <f t="shared" si="1"/>
        <v>84</v>
      </c>
    </row>
    <row r="36" spans="1:15" ht="18" x14ac:dyDescent="0.25">
      <c r="A36" s="30">
        <f t="shared" si="0"/>
        <v>24</v>
      </c>
      <c r="B36" s="23" t="s">
        <v>95</v>
      </c>
      <c r="C36" s="28">
        <v>0</v>
      </c>
      <c r="D36" s="28">
        <v>0</v>
      </c>
      <c r="E36" s="28">
        <v>0</v>
      </c>
      <c r="F36" s="28">
        <v>6.5</v>
      </c>
      <c r="G36" s="28">
        <v>8.5</v>
      </c>
      <c r="H36" s="28">
        <v>11.5</v>
      </c>
      <c r="I36" s="28">
        <v>10</v>
      </c>
      <c r="J36" s="28">
        <v>11.5</v>
      </c>
      <c r="K36" s="28">
        <v>5.5</v>
      </c>
      <c r="L36" s="28">
        <v>2</v>
      </c>
      <c r="M36" s="28">
        <v>3.5</v>
      </c>
      <c r="N36" s="28">
        <v>4</v>
      </c>
      <c r="O36" s="25">
        <f t="shared" si="1"/>
        <v>63</v>
      </c>
    </row>
    <row r="37" spans="1:15" ht="72" x14ac:dyDescent="0.25">
      <c r="A37" s="30">
        <f t="shared" si="0"/>
        <v>25</v>
      </c>
      <c r="B37" s="23" t="s">
        <v>96</v>
      </c>
      <c r="C37" s="28">
        <v>27.5</v>
      </c>
      <c r="D37" s="28">
        <v>0</v>
      </c>
      <c r="E37" s="28">
        <v>0</v>
      </c>
      <c r="F37" s="28">
        <v>10.5</v>
      </c>
      <c r="G37" s="28">
        <v>2.5</v>
      </c>
      <c r="H37" s="28">
        <v>0.5</v>
      </c>
      <c r="I37" s="28">
        <v>20.5</v>
      </c>
      <c r="J37" s="28">
        <v>4</v>
      </c>
      <c r="K37" s="28">
        <v>9.5</v>
      </c>
      <c r="L37" s="28">
        <v>0.5</v>
      </c>
      <c r="M37" s="28">
        <v>4.5</v>
      </c>
      <c r="N37" s="28">
        <v>4</v>
      </c>
      <c r="O37" s="25">
        <f t="shared" si="1"/>
        <v>84</v>
      </c>
    </row>
    <row r="38" spans="1:15" ht="36" x14ac:dyDescent="0.25">
      <c r="A38" s="29">
        <f t="shared" si="0"/>
        <v>26</v>
      </c>
      <c r="B38" s="23" t="s">
        <v>97</v>
      </c>
      <c r="C38" s="28">
        <v>0</v>
      </c>
      <c r="D38" s="28">
        <v>12</v>
      </c>
      <c r="E38" s="28">
        <v>7</v>
      </c>
      <c r="F38" s="28">
        <v>1.5</v>
      </c>
      <c r="G38" s="28">
        <v>3.5</v>
      </c>
      <c r="H38" s="28">
        <v>6.5</v>
      </c>
      <c r="I38" s="28">
        <v>3</v>
      </c>
      <c r="J38" s="28">
        <v>4</v>
      </c>
      <c r="K38" s="28">
        <v>5</v>
      </c>
      <c r="L38" s="28">
        <v>10.5</v>
      </c>
      <c r="M38" s="28">
        <v>6</v>
      </c>
      <c r="N38" s="28">
        <v>4</v>
      </c>
      <c r="O38" s="25">
        <f t="shared" si="1"/>
        <v>63</v>
      </c>
    </row>
    <row r="39" spans="1:15" ht="36" x14ac:dyDescent="0.25">
      <c r="A39" s="22">
        <f t="shared" si="0"/>
        <v>27</v>
      </c>
      <c r="B39" s="23" t="s">
        <v>98</v>
      </c>
      <c r="C39" s="28">
        <v>26.5</v>
      </c>
      <c r="D39" s="28">
        <v>2</v>
      </c>
      <c r="E39" s="28">
        <v>1.5</v>
      </c>
      <c r="F39" s="28">
        <v>18</v>
      </c>
      <c r="G39" s="28">
        <v>0</v>
      </c>
      <c r="H39" s="28">
        <v>1</v>
      </c>
      <c r="I39" s="28">
        <v>9.5</v>
      </c>
      <c r="J39" s="28">
        <v>4</v>
      </c>
      <c r="K39" s="28">
        <v>10</v>
      </c>
      <c r="L39" s="28">
        <v>2</v>
      </c>
      <c r="M39" s="28">
        <v>5.5</v>
      </c>
      <c r="N39" s="28">
        <v>4</v>
      </c>
      <c r="O39" s="25">
        <f t="shared" si="1"/>
        <v>84</v>
      </c>
    </row>
    <row r="40" spans="1:15" ht="72" x14ac:dyDescent="0.25">
      <c r="A40" s="22">
        <f t="shared" si="0"/>
        <v>28</v>
      </c>
      <c r="B40" s="23" t="s">
        <v>99</v>
      </c>
      <c r="C40" s="28">
        <v>11</v>
      </c>
      <c r="D40" s="28">
        <v>5</v>
      </c>
      <c r="E40" s="28">
        <v>0</v>
      </c>
      <c r="F40" s="28">
        <v>28</v>
      </c>
      <c r="G40" s="28">
        <v>11</v>
      </c>
      <c r="H40" s="28">
        <v>2</v>
      </c>
      <c r="I40" s="28">
        <v>6</v>
      </c>
      <c r="J40" s="28">
        <v>23</v>
      </c>
      <c r="K40" s="28">
        <v>2</v>
      </c>
      <c r="L40" s="28">
        <v>0</v>
      </c>
      <c r="M40" s="28">
        <v>13</v>
      </c>
      <c r="N40" s="28">
        <v>4</v>
      </c>
      <c r="O40" s="25">
        <f t="shared" si="1"/>
        <v>105</v>
      </c>
    </row>
    <row r="41" spans="1:15" ht="72" x14ac:dyDescent="0.25">
      <c r="A41" s="22">
        <f t="shared" si="0"/>
        <v>29</v>
      </c>
      <c r="B41" s="23" t="s">
        <v>100</v>
      </c>
      <c r="C41" s="28">
        <v>8</v>
      </c>
      <c r="D41" s="28">
        <v>11</v>
      </c>
      <c r="E41" s="28">
        <v>3.5</v>
      </c>
      <c r="F41" s="28">
        <v>3</v>
      </c>
      <c r="G41" s="28">
        <v>1.5</v>
      </c>
      <c r="H41" s="28">
        <v>15.5</v>
      </c>
      <c r="I41" s="28">
        <v>9</v>
      </c>
      <c r="J41" s="28">
        <v>10</v>
      </c>
      <c r="K41" s="28">
        <v>10</v>
      </c>
      <c r="L41" s="28">
        <v>20</v>
      </c>
      <c r="M41" s="28">
        <v>9.5</v>
      </c>
      <c r="N41" s="28">
        <v>4</v>
      </c>
      <c r="O41" s="25">
        <f t="shared" si="1"/>
        <v>105</v>
      </c>
    </row>
    <row r="42" spans="1:15" ht="36" x14ac:dyDescent="0.25">
      <c r="A42" s="22">
        <f t="shared" si="0"/>
        <v>30</v>
      </c>
      <c r="B42" s="23" t="s">
        <v>101</v>
      </c>
      <c r="C42" s="28">
        <v>0</v>
      </c>
      <c r="D42" s="28">
        <v>21.5</v>
      </c>
      <c r="E42" s="28">
        <v>2.5</v>
      </c>
      <c r="F42" s="28">
        <v>2</v>
      </c>
      <c r="G42" s="28">
        <v>3</v>
      </c>
      <c r="H42" s="28">
        <v>13</v>
      </c>
      <c r="I42" s="28">
        <v>2.5</v>
      </c>
      <c r="J42" s="28">
        <v>8</v>
      </c>
      <c r="K42" s="28">
        <v>8.5</v>
      </c>
      <c r="L42" s="28">
        <v>8</v>
      </c>
      <c r="M42" s="28">
        <v>11</v>
      </c>
      <c r="N42" s="28">
        <v>4</v>
      </c>
      <c r="O42" s="25">
        <f t="shared" si="1"/>
        <v>84</v>
      </c>
    </row>
    <row r="43" spans="1:15" ht="36" x14ac:dyDescent="0.25">
      <c r="A43" s="22">
        <f t="shared" si="0"/>
        <v>31</v>
      </c>
      <c r="B43" s="23" t="s">
        <v>102</v>
      </c>
      <c r="C43" s="28">
        <v>1.5</v>
      </c>
      <c r="D43" s="28">
        <v>2.5</v>
      </c>
      <c r="E43" s="28">
        <v>0.5</v>
      </c>
      <c r="F43" s="28">
        <v>2</v>
      </c>
      <c r="G43" s="28">
        <v>5.5</v>
      </c>
      <c r="H43" s="28">
        <v>19.5</v>
      </c>
      <c r="I43" s="28">
        <v>4.5</v>
      </c>
      <c r="J43" s="28">
        <v>19</v>
      </c>
      <c r="K43" s="28">
        <v>10</v>
      </c>
      <c r="L43" s="28">
        <v>12.5</v>
      </c>
      <c r="M43" s="28">
        <v>2.5</v>
      </c>
      <c r="N43" s="28">
        <v>4</v>
      </c>
      <c r="O43" s="25">
        <f t="shared" si="1"/>
        <v>84</v>
      </c>
    </row>
    <row r="44" spans="1:15" ht="54" x14ac:dyDescent="0.25">
      <c r="A44" s="29">
        <f>1+A43</f>
        <v>32</v>
      </c>
      <c r="B44" s="23" t="s">
        <v>103</v>
      </c>
      <c r="C44" s="28">
        <v>0</v>
      </c>
      <c r="D44" s="28">
        <v>15</v>
      </c>
      <c r="E44" s="28">
        <v>0.5</v>
      </c>
      <c r="F44" s="28">
        <v>1</v>
      </c>
      <c r="G44" s="28">
        <v>0</v>
      </c>
      <c r="H44" s="28">
        <v>11.5</v>
      </c>
      <c r="I44" s="28">
        <v>3.5</v>
      </c>
      <c r="J44" s="28">
        <v>5.5</v>
      </c>
      <c r="K44" s="28">
        <v>8</v>
      </c>
      <c r="L44" s="28">
        <v>9.5</v>
      </c>
      <c r="M44" s="28">
        <v>4.5</v>
      </c>
      <c r="N44" s="28">
        <v>4</v>
      </c>
      <c r="O44" s="25">
        <f t="shared" si="1"/>
        <v>63</v>
      </c>
    </row>
    <row r="45" spans="1:15" ht="54" x14ac:dyDescent="0.25">
      <c r="A45" s="27">
        <f t="shared" si="0"/>
        <v>33</v>
      </c>
      <c r="B45" s="23" t="s">
        <v>104</v>
      </c>
      <c r="C45" s="28">
        <v>0</v>
      </c>
      <c r="D45" s="28">
        <v>0</v>
      </c>
      <c r="E45" s="28">
        <v>0</v>
      </c>
      <c r="F45" s="28">
        <v>14.5</v>
      </c>
      <c r="G45" s="28">
        <v>0</v>
      </c>
      <c r="H45" s="28">
        <v>0</v>
      </c>
      <c r="I45" s="28">
        <v>11</v>
      </c>
      <c r="J45" s="28">
        <v>7</v>
      </c>
      <c r="K45" s="28">
        <v>20.5</v>
      </c>
      <c r="L45" s="28">
        <v>0</v>
      </c>
      <c r="M45" s="28">
        <v>6.5</v>
      </c>
      <c r="N45" s="28">
        <v>4</v>
      </c>
      <c r="O45" s="25">
        <f t="shared" si="1"/>
        <v>63.5</v>
      </c>
    </row>
    <row r="46" spans="1:15" ht="36" x14ac:dyDescent="0.25">
      <c r="A46" s="27">
        <f t="shared" si="0"/>
        <v>34</v>
      </c>
      <c r="B46" s="23" t="s">
        <v>105</v>
      </c>
      <c r="C46" s="28">
        <v>0</v>
      </c>
      <c r="D46" s="28">
        <v>10.5</v>
      </c>
      <c r="E46" s="28">
        <v>0.5</v>
      </c>
      <c r="F46" s="28">
        <v>4</v>
      </c>
      <c r="G46" s="28">
        <v>1.5</v>
      </c>
      <c r="H46" s="28">
        <v>10</v>
      </c>
      <c r="I46" s="28">
        <v>2.5</v>
      </c>
      <c r="J46" s="28">
        <v>7</v>
      </c>
      <c r="K46" s="28">
        <v>10</v>
      </c>
      <c r="L46" s="28">
        <v>9.5</v>
      </c>
      <c r="M46" s="28">
        <v>3.5</v>
      </c>
      <c r="N46" s="28">
        <v>4</v>
      </c>
      <c r="O46" s="25">
        <f t="shared" si="1"/>
        <v>63</v>
      </c>
    </row>
    <row r="47" spans="1:15" ht="36" x14ac:dyDescent="0.25">
      <c r="A47" s="27">
        <f t="shared" si="0"/>
        <v>35</v>
      </c>
      <c r="B47" s="23" t="s">
        <v>106</v>
      </c>
      <c r="C47" s="28">
        <v>0.5</v>
      </c>
      <c r="D47" s="28">
        <v>15.5</v>
      </c>
      <c r="E47" s="28">
        <v>0.5</v>
      </c>
      <c r="F47" s="28">
        <v>4.5</v>
      </c>
      <c r="G47" s="28">
        <v>1.5</v>
      </c>
      <c r="H47" s="28">
        <v>15</v>
      </c>
      <c r="I47" s="28">
        <v>5</v>
      </c>
      <c r="J47" s="28">
        <v>5.5</v>
      </c>
      <c r="K47" s="28">
        <v>7.5</v>
      </c>
      <c r="L47" s="28">
        <v>13.5</v>
      </c>
      <c r="M47" s="28">
        <v>11</v>
      </c>
      <c r="N47" s="28">
        <v>4</v>
      </c>
      <c r="O47" s="25">
        <f t="shared" si="1"/>
        <v>84</v>
      </c>
    </row>
    <row r="48" spans="1:15" ht="72" x14ac:dyDescent="0.25">
      <c r="A48" s="27">
        <f t="shared" si="0"/>
        <v>36</v>
      </c>
      <c r="B48" s="23" t="s">
        <v>107</v>
      </c>
      <c r="C48" s="28">
        <v>0.5</v>
      </c>
      <c r="D48" s="28">
        <v>9.5</v>
      </c>
      <c r="E48" s="28">
        <v>9</v>
      </c>
      <c r="F48" s="28">
        <v>8</v>
      </c>
      <c r="G48" s="28">
        <v>5</v>
      </c>
      <c r="H48" s="28">
        <v>4.5</v>
      </c>
      <c r="I48" s="28">
        <v>10.5</v>
      </c>
      <c r="J48" s="28">
        <v>5</v>
      </c>
      <c r="K48" s="28">
        <v>11</v>
      </c>
      <c r="L48" s="28">
        <v>9.5</v>
      </c>
      <c r="M48" s="28">
        <v>7.5</v>
      </c>
      <c r="N48" s="28">
        <v>4</v>
      </c>
      <c r="O48" s="25">
        <f t="shared" si="1"/>
        <v>84</v>
      </c>
    </row>
    <row r="49" spans="1:15" ht="36" x14ac:dyDescent="0.25">
      <c r="A49" s="27">
        <f t="shared" si="0"/>
        <v>37</v>
      </c>
      <c r="B49" s="23" t="s">
        <v>108</v>
      </c>
      <c r="C49" s="28">
        <v>0.5</v>
      </c>
      <c r="D49" s="28">
        <v>12.5</v>
      </c>
      <c r="E49" s="28">
        <v>0.5</v>
      </c>
      <c r="F49" s="28">
        <v>6</v>
      </c>
      <c r="G49" s="28">
        <v>1.5</v>
      </c>
      <c r="H49" s="28">
        <v>9.5</v>
      </c>
      <c r="I49" s="28">
        <v>4.5</v>
      </c>
      <c r="J49" s="28">
        <v>10</v>
      </c>
      <c r="K49" s="28">
        <v>6.5</v>
      </c>
      <c r="L49" s="28">
        <v>3</v>
      </c>
      <c r="M49" s="28">
        <v>4.5</v>
      </c>
      <c r="N49" s="28">
        <v>4</v>
      </c>
      <c r="O49" s="25">
        <f t="shared" si="1"/>
        <v>63</v>
      </c>
    </row>
    <row r="50" spans="1:15" ht="36" x14ac:dyDescent="0.25">
      <c r="A50" s="27">
        <f t="shared" si="0"/>
        <v>38</v>
      </c>
      <c r="B50" s="23" t="s">
        <v>109</v>
      </c>
      <c r="C50" s="28">
        <v>0</v>
      </c>
      <c r="D50" s="28">
        <v>2</v>
      </c>
      <c r="E50" s="28">
        <v>0</v>
      </c>
      <c r="F50" s="28">
        <v>2</v>
      </c>
      <c r="G50" s="28">
        <v>7.5</v>
      </c>
      <c r="H50" s="28">
        <v>26.5</v>
      </c>
      <c r="I50" s="28">
        <v>2</v>
      </c>
      <c r="J50" s="28">
        <v>30</v>
      </c>
      <c r="K50" s="28">
        <v>2.5</v>
      </c>
      <c r="L50" s="28">
        <v>0</v>
      </c>
      <c r="M50" s="28">
        <v>7.5</v>
      </c>
      <c r="N50" s="28">
        <v>4</v>
      </c>
      <c r="O50" s="25">
        <f t="shared" si="1"/>
        <v>84</v>
      </c>
    </row>
    <row r="51" spans="1:15" ht="36" x14ac:dyDescent="0.25">
      <c r="A51" s="27">
        <f t="shared" si="0"/>
        <v>39</v>
      </c>
      <c r="B51" s="23" t="s">
        <v>110</v>
      </c>
      <c r="C51" s="28">
        <v>0</v>
      </c>
      <c r="D51" s="28">
        <v>0</v>
      </c>
      <c r="E51" s="28">
        <v>0</v>
      </c>
      <c r="F51" s="28">
        <v>31.5</v>
      </c>
      <c r="G51" s="28">
        <v>10.5</v>
      </c>
      <c r="H51" s="28">
        <v>9</v>
      </c>
      <c r="I51" s="28">
        <v>9</v>
      </c>
      <c r="J51" s="28">
        <v>9.5</v>
      </c>
      <c r="K51" s="28">
        <v>4</v>
      </c>
      <c r="L51" s="28">
        <v>0</v>
      </c>
      <c r="M51" s="28">
        <v>6.5</v>
      </c>
      <c r="N51" s="28">
        <v>4</v>
      </c>
      <c r="O51" s="25">
        <f t="shared" si="1"/>
        <v>84</v>
      </c>
    </row>
    <row r="52" spans="1:15" ht="54" x14ac:dyDescent="0.25">
      <c r="A52" s="29">
        <f t="shared" si="0"/>
        <v>40</v>
      </c>
      <c r="B52" s="23" t="s">
        <v>111</v>
      </c>
      <c r="C52" s="28">
        <v>0.5</v>
      </c>
      <c r="D52" s="28">
        <v>0</v>
      </c>
      <c r="E52" s="28">
        <v>0</v>
      </c>
      <c r="F52" s="28">
        <v>22</v>
      </c>
      <c r="G52" s="28">
        <v>0</v>
      </c>
      <c r="H52" s="28">
        <v>2.5</v>
      </c>
      <c r="I52" s="28">
        <v>10</v>
      </c>
      <c r="J52" s="28">
        <v>9.5</v>
      </c>
      <c r="K52" s="28">
        <v>7.5</v>
      </c>
      <c r="L52" s="28">
        <v>0</v>
      </c>
      <c r="M52" s="28">
        <v>7</v>
      </c>
      <c r="N52" s="28">
        <v>4</v>
      </c>
      <c r="O52" s="25">
        <f t="shared" si="1"/>
        <v>63</v>
      </c>
    </row>
    <row r="53" spans="1:15" ht="36" x14ac:dyDescent="0.25">
      <c r="A53" s="31">
        <f t="shared" si="0"/>
        <v>41</v>
      </c>
      <c r="B53" s="23" t="s">
        <v>112</v>
      </c>
      <c r="C53" s="24">
        <v>0</v>
      </c>
      <c r="D53" s="24">
        <v>0</v>
      </c>
      <c r="E53" s="24">
        <v>0</v>
      </c>
      <c r="F53" s="24">
        <v>22</v>
      </c>
      <c r="G53" s="24">
        <v>0.5</v>
      </c>
      <c r="H53" s="24">
        <v>0</v>
      </c>
      <c r="I53" s="24">
        <v>13</v>
      </c>
      <c r="J53" s="24">
        <v>24</v>
      </c>
      <c r="K53" s="24">
        <v>0.5</v>
      </c>
      <c r="L53" s="24">
        <v>0</v>
      </c>
      <c r="M53" s="24">
        <v>20</v>
      </c>
      <c r="N53" s="24">
        <v>4</v>
      </c>
      <c r="O53" s="25">
        <f t="shared" si="1"/>
        <v>84</v>
      </c>
    </row>
    <row r="54" spans="1:15" ht="72" x14ac:dyDescent="0.25">
      <c r="A54" s="31">
        <f t="shared" si="0"/>
        <v>42</v>
      </c>
      <c r="B54" s="23" t="s">
        <v>113</v>
      </c>
      <c r="C54" s="24">
        <v>0</v>
      </c>
      <c r="D54" s="24">
        <v>0</v>
      </c>
      <c r="E54" s="24">
        <v>0</v>
      </c>
      <c r="F54" s="24">
        <v>37.5</v>
      </c>
      <c r="G54" s="24">
        <v>1.5</v>
      </c>
      <c r="H54" s="24">
        <v>1</v>
      </c>
      <c r="I54" s="24">
        <v>19.5</v>
      </c>
      <c r="J54" s="24">
        <v>9.5</v>
      </c>
      <c r="K54" s="24">
        <v>0.5</v>
      </c>
      <c r="L54" s="24">
        <v>0</v>
      </c>
      <c r="M54" s="24">
        <v>10.5</v>
      </c>
      <c r="N54" s="24">
        <v>4</v>
      </c>
      <c r="O54" s="25">
        <f t="shared" si="1"/>
        <v>84</v>
      </c>
    </row>
    <row r="55" spans="1:15" ht="54" x14ac:dyDescent="0.25">
      <c r="A55" s="31">
        <f t="shared" si="0"/>
        <v>43</v>
      </c>
      <c r="B55" s="23" t="s">
        <v>114</v>
      </c>
      <c r="C55" s="24">
        <v>3.5</v>
      </c>
      <c r="D55" s="24">
        <v>0</v>
      </c>
      <c r="E55" s="24">
        <v>0</v>
      </c>
      <c r="F55" s="24">
        <v>11</v>
      </c>
      <c r="G55" s="24">
        <v>4</v>
      </c>
      <c r="H55" s="24">
        <v>1.5</v>
      </c>
      <c r="I55" s="24">
        <v>7.5</v>
      </c>
      <c r="J55" s="24">
        <v>8</v>
      </c>
      <c r="K55" s="24">
        <v>26.5</v>
      </c>
      <c r="L55" s="24">
        <v>12.5</v>
      </c>
      <c r="M55" s="24">
        <v>5.5</v>
      </c>
      <c r="N55" s="24">
        <v>4</v>
      </c>
      <c r="O55" s="25">
        <f t="shared" si="1"/>
        <v>84</v>
      </c>
    </row>
    <row r="56" spans="1:15" ht="72" x14ac:dyDescent="0.25">
      <c r="A56" s="31">
        <f t="shared" si="0"/>
        <v>44</v>
      </c>
      <c r="B56" s="23" t="s">
        <v>115</v>
      </c>
      <c r="C56" s="24">
        <v>0</v>
      </c>
      <c r="D56" s="24">
        <v>1.5</v>
      </c>
      <c r="E56" s="24">
        <v>0</v>
      </c>
      <c r="F56" s="24">
        <v>5</v>
      </c>
      <c r="G56" s="24">
        <v>21.5</v>
      </c>
      <c r="H56" s="24">
        <v>18</v>
      </c>
      <c r="I56" s="24">
        <v>15.5</v>
      </c>
      <c r="J56" s="24">
        <v>8</v>
      </c>
      <c r="K56" s="24">
        <v>1</v>
      </c>
      <c r="L56" s="24">
        <v>0</v>
      </c>
      <c r="M56" s="24">
        <v>9.5</v>
      </c>
      <c r="N56" s="24">
        <v>4</v>
      </c>
      <c r="O56" s="25">
        <f t="shared" si="1"/>
        <v>84</v>
      </c>
    </row>
    <row r="57" spans="1:15" ht="36" x14ac:dyDescent="0.25">
      <c r="A57" s="31">
        <f t="shared" si="0"/>
        <v>45</v>
      </c>
      <c r="B57" s="23" t="s">
        <v>116</v>
      </c>
      <c r="C57" s="24">
        <v>0</v>
      </c>
      <c r="D57" s="24">
        <v>0</v>
      </c>
      <c r="E57" s="24">
        <v>3</v>
      </c>
      <c r="F57" s="24">
        <v>25</v>
      </c>
      <c r="G57" s="24">
        <v>0</v>
      </c>
      <c r="H57" s="24">
        <v>0</v>
      </c>
      <c r="I57" s="24">
        <v>9</v>
      </c>
      <c r="J57" s="24">
        <v>10</v>
      </c>
      <c r="K57" s="24">
        <v>12.5</v>
      </c>
      <c r="L57" s="24">
        <v>11.5</v>
      </c>
      <c r="M57" s="24">
        <v>9</v>
      </c>
      <c r="N57" s="24">
        <v>4</v>
      </c>
      <c r="O57" s="25">
        <f t="shared" si="1"/>
        <v>84</v>
      </c>
    </row>
    <row r="58" spans="1:15" ht="36" x14ac:dyDescent="0.25">
      <c r="A58" s="31">
        <f t="shared" si="0"/>
        <v>46</v>
      </c>
      <c r="B58" s="23" t="s">
        <v>117</v>
      </c>
      <c r="C58" s="24">
        <v>15</v>
      </c>
      <c r="D58" s="24">
        <v>9</v>
      </c>
      <c r="E58" s="24">
        <v>0</v>
      </c>
      <c r="F58" s="24">
        <v>6</v>
      </c>
      <c r="G58" s="24">
        <v>0</v>
      </c>
      <c r="H58" s="24">
        <v>0</v>
      </c>
      <c r="I58" s="24">
        <v>6</v>
      </c>
      <c r="J58" s="24">
        <v>4</v>
      </c>
      <c r="K58" s="24">
        <v>26</v>
      </c>
      <c r="L58" s="24">
        <v>0</v>
      </c>
      <c r="M58" s="24">
        <v>14</v>
      </c>
      <c r="N58" s="24">
        <v>4</v>
      </c>
      <c r="O58" s="25">
        <f t="shared" si="1"/>
        <v>84</v>
      </c>
    </row>
    <row r="59" spans="1:15" ht="54" x14ac:dyDescent="0.25">
      <c r="A59" s="29">
        <f t="shared" si="0"/>
        <v>47</v>
      </c>
      <c r="B59" s="23" t="s">
        <v>118</v>
      </c>
      <c r="C59" s="24">
        <v>0</v>
      </c>
      <c r="D59" s="24">
        <v>1</v>
      </c>
      <c r="E59" s="24">
        <v>4.5</v>
      </c>
      <c r="F59" s="24">
        <v>20</v>
      </c>
      <c r="G59" s="24">
        <v>3.5</v>
      </c>
      <c r="H59" s="24">
        <v>4</v>
      </c>
      <c r="I59" s="24">
        <v>4.5</v>
      </c>
      <c r="J59" s="24">
        <v>0</v>
      </c>
      <c r="K59" s="24">
        <v>10.5</v>
      </c>
      <c r="L59" s="24">
        <v>0</v>
      </c>
      <c r="M59" s="24">
        <v>11</v>
      </c>
      <c r="N59" s="24">
        <v>4</v>
      </c>
      <c r="O59" s="25">
        <f t="shared" si="1"/>
        <v>63</v>
      </c>
    </row>
    <row r="60" spans="1:15" ht="36" x14ac:dyDescent="0.25">
      <c r="A60" s="27">
        <f t="shared" si="0"/>
        <v>48</v>
      </c>
      <c r="B60" s="23" t="s">
        <v>119</v>
      </c>
      <c r="C60" s="24">
        <v>3</v>
      </c>
      <c r="D60" s="24">
        <v>2</v>
      </c>
      <c r="E60" s="24">
        <v>0.5</v>
      </c>
      <c r="F60" s="24">
        <v>17</v>
      </c>
      <c r="G60" s="24">
        <v>3.5</v>
      </c>
      <c r="H60" s="24">
        <v>15.5</v>
      </c>
      <c r="I60" s="24">
        <v>12</v>
      </c>
      <c r="J60" s="24">
        <v>5.5</v>
      </c>
      <c r="K60" s="24">
        <v>11</v>
      </c>
      <c r="L60" s="24">
        <v>2</v>
      </c>
      <c r="M60" s="24">
        <v>8</v>
      </c>
      <c r="N60" s="24">
        <v>4</v>
      </c>
      <c r="O60" s="25">
        <f t="shared" si="1"/>
        <v>84</v>
      </c>
    </row>
    <row r="61" spans="1:15" ht="54" x14ac:dyDescent="0.25">
      <c r="A61" s="27">
        <f t="shared" si="0"/>
        <v>49</v>
      </c>
      <c r="B61" s="23" t="s">
        <v>120</v>
      </c>
      <c r="C61" s="24">
        <v>2</v>
      </c>
      <c r="D61" s="24">
        <v>4</v>
      </c>
      <c r="E61" s="24">
        <v>0.5</v>
      </c>
      <c r="F61" s="24">
        <v>15</v>
      </c>
      <c r="G61" s="24">
        <v>2</v>
      </c>
      <c r="H61" s="24">
        <v>7.5</v>
      </c>
      <c r="I61" s="24">
        <v>12.5</v>
      </c>
      <c r="J61" s="24">
        <v>10</v>
      </c>
      <c r="K61" s="24">
        <v>17.5</v>
      </c>
      <c r="L61" s="24">
        <v>2</v>
      </c>
      <c r="M61" s="24">
        <v>7</v>
      </c>
      <c r="N61" s="24">
        <v>4</v>
      </c>
      <c r="O61" s="25">
        <f t="shared" si="1"/>
        <v>84</v>
      </c>
    </row>
    <row r="62" spans="1:15" ht="54" x14ac:dyDescent="0.25">
      <c r="A62" s="27">
        <f t="shared" si="0"/>
        <v>50</v>
      </c>
      <c r="B62" s="23" t="s">
        <v>121</v>
      </c>
      <c r="C62" s="24">
        <v>3.5</v>
      </c>
      <c r="D62" s="24">
        <v>0</v>
      </c>
      <c r="E62" s="24">
        <v>0</v>
      </c>
      <c r="F62" s="24">
        <v>8.5</v>
      </c>
      <c r="G62" s="24">
        <v>0</v>
      </c>
      <c r="H62" s="24">
        <v>4</v>
      </c>
      <c r="I62" s="24">
        <v>13.5</v>
      </c>
      <c r="J62" s="24">
        <v>7.5</v>
      </c>
      <c r="K62" s="24">
        <v>34</v>
      </c>
      <c r="L62" s="24">
        <v>4</v>
      </c>
      <c r="M62" s="24">
        <v>5</v>
      </c>
      <c r="N62" s="24">
        <v>4</v>
      </c>
      <c r="O62" s="25">
        <f t="shared" si="1"/>
        <v>84</v>
      </c>
    </row>
    <row r="63" spans="1:15" ht="72" x14ac:dyDescent="0.25">
      <c r="A63" s="27">
        <f t="shared" si="0"/>
        <v>51</v>
      </c>
      <c r="B63" s="23" t="s">
        <v>122</v>
      </c>
      <c r="C63" s="24">
        <v>1</v>
      </c>
      <c r="D63" s="24">
        <v>3.5</v>
      </c>
      <c r="E63" s="24">
        <v>0</v>
      </c>
      <c r="F63" s="24">
        <v>1</v>
      </c>
      <c r="G63" s="24">
        <v>13.5</v>
      </c>
      <c r="H63" s="24">
        <v>17.5</v>
      </c>
      <c r="I63" s="24">
        <v>16</v>
      </c>
      <c r="J63" s="24">
        <v>21.5</v>
      </c>
      <c r="K63" s="24">
        <v>1</v>
      </c>
      <c r="L63" s="24">
        <v>0</v>
      </c>
      <c r="M63" s="24">
        <v>5</v>
      </c>
      <c r="N63" s="24">
        <v>4</v>
      </c>
      <c r="O63" s="25">
        <f t="shared" si="1"/>
        <v>84</v>
      </c>
    </row>
    <row r="64" spans="1:15" ht="18" x14ac:dyDescent="0.25">
      <c r="A64" s="27">
        <f t="shared" si="0"/>
        <v>52</v>
      </c>
      <c r="B64" s="23" t="s">
        <v>123</v>
      </c>
      <c r="C64" s="24">
        <v>0</v>
      </c>
      <c r="D64" s="24">
        <v>7.5</v>
      </c>
      <c r="E64" s="24">
        <v>0.5</v>
      </c>
      <c r="F64" s="24">
        <v>15</v>
      </c>
      <c r="G64" s="24">
        <v>2</v>
      </c>
      <c r="H64" s="24">
        <v>10</v>
      </c>
      <c r="I64" s="24">
        <v>10.5</v>
      </c>
      <c r="J64" s="24">
        <v>7.5</v>
      </c>
      <c r="K64" s="24">
        <v>18</v>
      </c>
      <c r="L64" s="24">
        <v>2</v>
      </c>
      <c r="M64" s="24">
        <v>7</v>
      </c>
      <c r="N64" s="24">
        <v>4</v>
      </c>
      <c r="O64" s="25">
        <f t="shared" si="1"/>
        <v>84</v>
      </c>
    </row>
    <row r="65" spans="1:15" ht="54" x14ac:dyDescent="0.25">
      <c r="A65" s="27">
        <f t="shared" si="0"/>
        <v>53</v>
      </c>
      <c r="B65" s="23" t="s">
        <v>124</v>
      </c>
      <c r="C65" s="24">
        <v>0</v>
      </c>
      <c r="D65" s="24">
        <v>0</v>
      </c>
      <c r="E65" s="24">
        <v>0</v>
      </c>
      <c r="F65" s="24">
        <v>32.5</v>
      </c>
      <c r="G65" s="24">
        <v>0</v>
      </c>
      <c r="H65" s="24">
        <v>0</v>
      </c>
      <c r="I65" s="24">
        <v>11.5</v>
      </c>
      <c r="J65" s="24">
        <v>7</v>
      </c>
      <c r="K65" s="24">
        <v>11</v>
      </c>
      <c r="L65" s="24">
        <v>0</v>
      </c>
      <c r="M65" s="24">
        <v>18</v>
      </c>
      <c r="N65" s="24">
        <v>4</v>
      </c>
      <c r="O65" s="25">
        <f t="shared" si="1"/>
        <v>84</v>
      </c>
    </row>
    <row r="66" spans="1:15" ht="36" x14ac:dyDescent="0.25">
      <c r="A66" s="27">
        <f t="shared" si="0"/>
        <v>54</v>
      </c>
      <c r="B66" s="23" t="s">
        <v>125</v>
      </c>
      <c r="C66" s="24">
        <v>7</v>
      </c>
      <c r="D66" s="24">
        <v>4</v>
      </c>
      <c r="E66" s="24">
        <v>0.5</v>
      </c>
      <c r="F66" s="24">
        <v>19</v>
      </c>
      <c r="G66" s="24">
        <v>2</v>
      </c>
      <c r="H66" s="24">
        <v>2.5</v>
      </c>
      <c r="I66" s="24">
        <v>8.5</v>
      </c>
      <c r="J66" s="24">
        <v>10</v>
      </c>
      <c r="K66" s="24">
        <v>3</v>
      </c>
      <c r="L66" s="24">
        <v>0</v>
      </c>
      <c r="M66" s="24">
        <v>2.5</v>
      </c>
      <c r="N66" s="24">
        <v>4</v>
      </c>
      <c r="O66" s="25">
        <f t="shared" si="1"/>
        <v>63</v>
      </c>
    </row>
    <row r="67" spans="1:15" ht="36" x14ac:dyDescent="0.25">
      <c r="A67" s="32"/>
      <c r="B67" s="33" t="s">
        <v>126</v>
      </c>
      <c r="C67" s="34">
        <f t="shared" ref="C67:M67" si="2">SUM(C11:C66)</f>
        <v>269</v>
      </c>
      <c r="D67" s="34">
        <f t="shared" si="2"/>
        <v>308</v>
      </c>
      <c r="E67" s="34">
        <f t="shared" si="2"/>
        <v>158</v>
      </c>
      <c r="F67" s="34">
        <f t="shared" si="2"/>
        <v>761.5</v>
      </c>
      <c r="G67" s="34">
        <f t="shared" si="2"/>
        <v>204.5</v>
      </c>
      <c r="H67" s="34">
        <f t="shared" si="2"/>
        <v>368.5</v>
      </c>
      <c r="I67" s="34">
        <f t="shared" si="2"/>
        <v>478.5</v>
      </c>
      <c r="J67" s="34">
        <f t="shared" si="2"/>
        <v>512</v>
      </c>
      <c r="K67" s="34">
        <f t="shared" si="2"/>
        <v>502.5</v>
      </c>
      <c r="L67" s="34">
        <f t="shared" si="2"/>
        <v>348.5</v>
      </c>
      <c r="M67" s="34">
        <f t="shared" si="2"/>
        <v>447</v>
      </c>
      <c r="N67" s="34">
        <f>SUM(N11:N66)</f>
        <v>220</v>
      </c>
      <c r="O67" s="34">
        <f>SUM(O11:O66)</f>
        <v>4578</v>
      </c>
    </row>
  </sheetData>
  <mergeCells count="15">
    <mergeCell ref="A7:O7"/>
    <mergeCell ref="A8:O8"/>
    <mergeCell ref="A9:A10"/>
    <mergeCell ref="B9:B10"/>
    <mergeCell ref="C9:F9"/>
    <mergeCell ref="G9:J9"/>
    <mergeCell ref="K9:L9"/>
    <mergeCell ref="M9:N9"/>
    <mergeCell ref="O9:O10"/>
    <mergeCell ref="A6:O6"/>
    <mergeCell ref="A1:O1"/>
    <mergeCell ref="A2:O2"/>
    <mergeCell ref="A3:O3"/>
    <mergeCell ref="A4:O4"/>
    <mergeCell ref="A5:O5"/>
  </mergeCells>
  <pageMargins left="0.7" right="0.7" top="0.75" bottom="0.7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6"/>
  <sheetViews>
    <sheetView zoomScale="80" zoomScaleNormal="80" workbookViewId="0">
      <selection activeCell="E7" sqref="E7"/>
    </sheetView>
  </sheetViews>
  <sheetFormatPr baseColWidth="10" defaultColWidth="9.140625" defaultRowHeight="15" x14ac:dyDescent="0.25"/>
  <cols>
    <col min="1" max="1" width="4.85546875" customWidth="1"/>
    <col min="2" max="2" width="38.28515625" customWidth="1"/>
    <col min="3" max="4" width="14.140625" customWidth="1"/>
    <col min="5" max="5" width="17" customWidth="1"/>
    <col min="6" max="6" width="14.140625" customWidth="1"/>
    <col min="7" max="10" width="15.28515625" customWidth="1"/>
    <col min="11" max="11" width="16.7109375" customWidth="1"/>
    <col min="12" max="13" width="13.7109375" customWidth="1"/>
    <col min="14" max="14" width="16.7109375" customWidth="1"/>
    <col min="15" max="15" width="12.140625" customWidth="1"/>
  </cols>
  <sheetData>
    <row r="1" spans="1:15" ht="32.25" customHeight="1" x14ac:dyDescent="0.25">
      <c r="A1" s="107" t="s">
        <v>44</v>
      </c>
      <c r="B1" s="107"/>
      <c r="C1" s="107"/>
      <c r="D1" s="107"/>
      <c r="E1" s="107"/>
      <c r="F1" s="107"/>
      <c r="G1" s="107"/>
      <c r="H1" s="107"/>
      <c r="I1" s="107"/>
      <c r="J1" s="107"/>
      <c r="K1" s="107"/>
      <c r="L1" s="107"/>
      <c r="M1" s="107"/>
      <c r="N1" s="107"/>
      <c r="O1" s="107"/>
    </row>
    <row r="2" spans="1:15" ht="73.5" customHeight="1" x14ac:dyDescent="0.25">
      <c r="A2" s="125" t="s">
        <v>127</v>
      </c>
      <c r="B2" s="125"/>
      <c r="C2" s="125"/>
      <c r="D2" s="125"/>
      <c r="E2" s="125"/>
      <c r="F2" s="125"/>
      <c r="G2" s="125"/>
      <c r="H2" s="125"/>
      <c r="I2" s="125"/>
      <c r="J2" s="125"/>
      <c r="K2" s="125"/>
      <c r="L2" s="125"/>
      <c r="M2" s="125"/>
      <c r="N2" s="125"/>
      <c r="O2" s="125"/>
    </row>
    <row r="3" spans="1:15" ht="38.25" customHeight="1" x14ac:dyDescent="0.25">
      <c r="A3" s="126" t="s">
        <v>46</v>
      </c>
      <c r="B3" s="126"/>
      <c r="C3" s="126"/>
      <c r="D3" s="126"/>
      <c r="E3" s="126"/>
      <c r="F3" s="126"/>
      <c r="G3" s="126"/>
      <c r="H3" s="126"/>
      <c r="I3" s="126"/>
      <c r="J3" s="126"/>
      <c r="K3" s="126"/>
      <c r="L3" s="126"/>
      <c r="M3" s="126"/>
      <c r="N3" s="126"/>
      <c r="O3" s="126"/>
    </row>
    <row r="4" spans="1:15" ht="23.25" x14ac:dyDescent="0.35">
      <c r="A4" s="110" t="s">
        <v>47</v>
      </c>
      <c r="B4" s="111"/>
      <c r="C4" s="111"/>
      <c r="D4" s="111"/>
      <c r="E4" s="111"/>
      <c r="F4" s="111"/>
      <c r="G4" s="111"/>
      <c r="H4" s="111"/>
      <c r="I4" s="111"/>
      <c r="J4" s="111"/>
      <c r="K4" s="111"/>
      <c r="L4" s="111"/>
      <c r="M4" s="111"/>
      <c r="N4" s="111"/>
      <c r="O4" s="111"/>
    </row>
    <row r="5" spans="1:15" ht="33" customHeight="1" x14ac:dyDescent="0.25">
      <c r="A5" s="105" t="s">
        <v>48</v>
      </c>
      <c r="B5" s="106"/>
      <c r="C5" s="106"/>
      <c r="D5" s="106"/>
      <c r="E5" s="106"/>
      <c r="F5" s="106"/>
      <c r="G5" s="106"/>
      <c r="H5" s="106"/>
      <c r="I5" s="106"/>
      <c r="J5" s="106"/>
      <c r="K5" s="106"/>
      <c r="L5" s="106"/>
      <c r="M5" s="106"/>
      <c r="N5" s="106"/>
      <c r="O5" s="106"/>
    </row>
    <row r="6" spans="1:15" ht="19.5" customHeight="1" x14ac:dyDescent="0.25">
      <c r="A6" s="105" t="s">
        <v>128</v>
      </c>
      <c r="B6" s="106"/>
      <c r="C6" s="106"/>
      <c r="D6" s="106"/>
      <c r="E6" s="106"/>
      <c r="F6" s="106"/>
      <c r="G6" s="106"/>
      <c r="H6" s="106"/>
      <c r="I6" s="106"/>
      <c r="J6" s="106"/>
      <c r="K6" s="106"/>
      <c r="L6" s="106"/>
      <c r="M6" s="106"/>
      <c r="N6" s="106"/>
      <c r="O6" s="106"/>
    </row>
    <row r="7" spans="1:15" ht="34.5" customHeight="1" thickBot="1" x14ac:dyDescent="0.3">
      <c r="A7" s="35"/>
      <c r="B7" s="127" t="s">
        <v>50</v>
      </c>
      <c r="C7" s="128"/>
      <c r="D7" s="128"/>
      <c r="E7" s="128"/>
      <c r="F7" s="128"/>
      <c r="G7" s="128"/>
      <c r="H7" s="128"/>
      <c r="I7" s="128"/>
      <c r="J7" s="128"/>
      <c r="K7" s="128"/>
      <c r="L7" s="128"/>
      <c r="M7" s="128"/>
      <c r="N7" s="128"/>
      <c r="O7" s="128"/>
    </row>
    <row r="8" spans="1:15" s="14" customFormat="1" ht="18.75" customHeight="1" thickBot="1" x14ac:dyDescent="0.3">
      <c r="A8" s="129" t="s">
        <v>51</v>
      </c>
      <c r="B8" s="131" t="s">
        <v>52</v>
      </c>
      <c r="C8" s="118" t="s">
        <v>53</v>
      </c>
      <c r="D8" s="119"/>
      <c r="E8" s="119"/>
      <c r="F8" s="120"/>
      <c r="G8" s="118" t="s">
        <v>54</v>
      </c>
      <c r="H8" s="119"/>
      <c r="I8" s="119"/>
      <c r="J8" s="120"/>
      <c r="K8" s="118" t="s">
        <v>55</v>
      </c>
      <c r="L8" s="120"/>
      <c r="M8" s="121" t="s">
        <v>56</v>
      </c>
      <c r="N8" s="122"/>
      <c r="O8" s="123" t="s">
        <v>57</v>
      </c>
    </row>
    <row r="9" spans="1:15" ht="54.75" thickBot="1" x14ac:dyDescent="0.3">
      <c r="A9" s="130"/>
      <c r="B9" s="132"/>
      <c r="C9" s="15" t="s">
        <v>58</v>
      </c>
      <c r="D9" s="16" t="s">
        <v>59</v>
      </c>
      <c r="E9" s="16" t="s">
        <v>60</v>
      </c>
      <c r="F9" s="16" t="s">
        <v>61</v>
      </c>
      <c r="G9" s="16" t="s">
        <v>62</v>
      </c>
      <c r="H9" s="16" t="s">
        <v>63</v>
      </c>
      <c r="I9" s="16" t="s">
        <v>64</v>
      </c>
      <c r="J9" s="16" t="s">
        <v>65</v>
      </c>
      <c r="K9" s="16" t="s">
        <v>66</v>
      </c>
      <c r="L9" s="16" t="s">
        <v>67</v>
      </c>
      <c r="M9" s="16" t="s">
        <v>68</v>
      </c>
      <c r="N9" s="17" t="s">
        <v>69</v>
      </c>
      <c r="O9" s="124"/>
    </row>
    <row r="10" spans="1:15" x14ac:dyDescent="0.25">
      <c r="A10" s="36">
        <v>1</v>
      </c>
      <c r="B10" s="37" t="s">
        <v>71</v>
      </c>
      <c r="C10" s="20">
        <v>0</v>
      </c>
      <c r="D10" s="20">
        <f>23+4+7.5-1</f>
        <v>33.5</v>
      </c>
      <c r="E10" s="20">
        <v>3.5</v>
      </c>
      <c r="F10" s="20">
        <v>2</v>
      </c>
      <c r="G10" s="20">
        <v>0.5</v>
      </c>
      <c r="H10" s="20">
        <v>10</v>
      </c>
      <c r="I10" s="20">
        <f>2+2</f>
        <v>4</v>
      </c>
      <c r="J10" s="20">
        <f>2+3</f>
        <v>5</v>
      </c>
      <c r="K10" s="20">
        <f>10</f>
        <v>10</v>
      </c>
      <c r="L10" s="20">
        <f>32-2</f>
        <v>30</v>
      </c>
      <c r="M10" s="20">
        <v>2.5</v>
      </c>
      <c r="N10" s="20">
        <v>4</v>
      </c>
      <c r="O10" s="38">
        <f>SUM(C10:N10)</f>
        <v>105</v>
      </c>
    </row>
    <row r="11" spans="1:15" x14ac:dyDescent="0.25">
      <c r="A11" s="39">
        <f>1+A10</f>
        <v>2</v>
      </c>
      <c r="B11" s="40" t="s">
        <v>73</v>
      </c>
      <c r="C11" s="24">
        <v>0.5</v>
      </c>
      <c r="D11" s="24">
        <f>17</f>
        <v>17</v>
      </c>
      <c r="E11" s="24">
        <v>33</v>
      </c>
      <c r="F11" s="24">
        <v>1.5</v>
      </c>
      <c r="G11" s="24">
        <v>2</v>
      </c>
      <c r="H11" s="24">
        <v>3.5</v>
      </c>
      <c r="I11" s="24">
        <f>4+4</f>
        <v>8</v>
      </c>
      <c r="J11" s="24">
        <f>1+3</f>
        <v>4</v>
      </c>
      <c r="K11" s="24">
        <f>14.5-1-2</f>
        <v>11.5</v>
      </c>
      <c r="L11" s="24">
        <v>10.5</v>
      </c>
      <c r="M11" s="24">
        <v>9.5</v>
      </c>
      <c r="N11" s="24">
        <v>4</v>
      </c>
      <c r="O11" s="41">
        <f t="shared" ref="O11:O65" si="0">SUM(C11:N11)</f>
        <v>105</v>
      </c>
    </row>
    <row r="12" spans="1:15" x14ac:dyDescent="0.25">
      <c r="A12" s="39">
        <f t="shared" ref="A12:A65" si="1">1+A11</f>
        <v>3</v>
      </c>
      <c r="B12" s="40" t="s">
        <v>72</v>
      </c>
      <c r="C12" s="24">
        <v>2</v>
      </c>
      <c r="D12" s="24">
        <v>0</v>
      </c>
      <c r="E12" s="24">
        <v>0</v>
      </c>
      <c r="F12" s="24">
        <f>14+4</f>
        <v>18</v>
      </c>
      <c r="G12" s="24">
        <v>8</v>
      </c>
      <c r="H12" s="24">
        <v>4</v>
      </c>
      <c r="I12" s="24">
        <f>14</f>
        <v>14</v>
      </c>
      <c r="J12" s="24">
        <f>8+2</f>
        <v>10</v>
      </c>
      <c r="K12" s="24">
        <v>8</v>
      </c>
      <c r="L12" s="24">
        <v>13</v>
      </c>
      <c r="M12" s="24">
        <v>3</v>
      </c>
      <c r="N12" s="24">
        <v>4</v>
      </c>
      <c r="O12" s="41">
        <f t="shared" si="0"/>
        <v>84</v>
      </c>
    </row>
    <row r="13" spans="1:15" x14ac:dyDescent="0.25">
      <c r="A13" s="39">
        <f t="shared" si="1"/>
        <v>4</v>
      </c>
      <c r="B13" s="40" t="s">
        <v>129</v>
      </c>
      <c r="C13" s="24">
        <v>0</v>
      </c>
      <c r="D13" s="24">
        <v>0</v>
      </c>
      <c r="E13" s="24">
        <v>0</v>
      </c>
      <c r="F13" s="24">
        <f>51.5</f>
        <v>51.5</v>
      </c>
      <c r="G13" s="24">
        <v>0</v>
      </c>
      <c r="H13" s="24">
        <v>0</v>
      </c>
      <c r="I13" s="24">
        <f>11.5+1</f>
        <v>12.5</v>
      </c>
      <c r="J13" s="24">
        <f>13+3</f>
        <v>16</v>
      </c>
      <c r="K13" s="24">
        <v>5</v>
      </c>
      <c r="L13" s="24">
        <v>1</v>
      </c>
      <c r="M13" s="24">
        <v>15</v>
      </c>
      <c r="N13" s="24">
        <v>4</v>
      </c>
      <c r="O13" s="41">
        <f t="shared" si="0"/>
        <v>105</v>
      </c>
    </row>
    <row r="14" spans="1:15" x14ac:dyDescent="0.25">
      <c r="A14" s="39">
        <f t="shared" si="1"/>
        <v>5</v>
      </c>
      <c r="B14" s="40" t="s">
        <v>74</v>
      </c>
      <c r="C14" s="24">
        <v>3</v>
      </c>
      <c r="D14" s="24">
        <v>4</v>
      </c>
      <c r="E14" s="24">
        <v>4</v>
      </c>
      <c r="F14" s="24">
        <v>9.5</v>
      </c>
      <c r="G14" s="24">
        <v>1</v>
      </c>
      <c r="H14" s="24">
        <f>29.5-1</f>
        <v>28.5</v>
      </c>
      <c r="I14" s="24">
        <f>4.5+2</f>
        <v>6.5</v>
      </c>
      <c r="J14" s="24">
        <f>7.5+3</f>
        <v>10.5</v>
      </c>
      <c r="K14" s="24">
        <v>11</v>
      </c>
      <c r="L14" s="24">
        <v>19.5</v>
      </c>
      <c r="M14" s="24">
        <v>3.5</v>
      </c>
      <c r="N14" s="24">
        <v>4</v>
      </c>
      <c r="O14" s="41">
        <f t="shared" si="0"/>
        <v>105</v>
      </c>
    </row>
    <row r="15" spans="1:15" x14ac:dyDescent="0.25">
      <c r="A15" s="39">
        <f t="shared" si="1"/>
        <v>6</v>
      </c>
      <c r="B15" s="40" t="s">
        <v>75</v>
      </c>
      <c r="C15" s="24">
        <v>0</v>
      </c>
      <c r="D15" s="24">
        <v>0</v>
      </c>
      <c r="E15" s="24">
        <v>0</v>
      </c>
      <c r="F15" s="24">
        <v>0</v>
      </c>
      <c r="G15" s="24">
        <f>30.5+1</f>
        <v>31.5</v>
      </c>
      <c r="H15" s="24">
        <v>1</v>
      </c>
      <c r="I15" s="24">
        <f>9+2</f>
        <v>11</v>
      </c>
      <c r="J15" s="24">
        <f>7.5+1</f>
        <v>8.5</v>
      </c>
      <c r="K15" s="24">
        <v>0</v>
      </c>
      <c r="L15" s="24">
        <v>0</v>
      </c>
      <c r="M15" s="24">
        <v>7</v>
      </c>
      <c r="N15" s="24">
        <v>4</v>
      </c>
      <c r="O15" s="42">
        <f t="shared" si="0"/>
        <v>63</v>
      </c>
    </row>
    <row r="16" spans="1:15" x14ac:dyDescent="0.25">
      <c r="A16" s="39"/>
      <c r="B16" s="43" t="s">
        <v>130</v>
      </c>
      <c r="C16" s="24">
        <v>0</v>
      </c>
      <c r="D16" s="24">
        <v>0</v>
      </c>
      <c r="E16" s="24">
        <v>0</v>
      </c>
      <c r="F16" s="24">
        <v>0</v>
      </c>
      <c r="G16" s="24">
        <v>0</v>
      </c>
      <c r="H16" s="24">
        <v>0</v>
      </c>
      <c r="I16" s="24">
        <v>2</v>
      </c>
      <c r="J16" s="24">
        <v>1</v>
      </c>
      <c r="K16" s="24">
        <f>17*2-9</f>
        <v>25</v>
      </c>
      <c r="L16" s="24">
        <v>0</v>
      </c>
      <c r="M16" s="24">
        <v>2</v>
      </c>
      <c r="N16" s="24">
        <v>2</v>
      </c>
      <c r="O16" s="42">
        <f t="shared" si="0"/>
        <v>32</v>
      </c>
    </row>
    <row r="17" spans="1:15" x14ac:dyDescent="0.25">
      <c r="A17" s="39">
        <f>1+A15</f>
        <v>7</v>
      </c>
      <c r="B17" s="40" t="s">
        <v>77</v>
      </c>
      <c r="C17" s="24">
        <f>39+1</f>
        <v>40</v>
      </c>
      <c r="D17" s="24">
        <v>0</v>
      </c>
      <c r="E17" s="24">
        <v>1</v>
      </c>
      <c r="F17" s="24">
        <f>10-2</f>
        <v>8</v>
      </c>
      <c r="G17" s="24">
        <v>0</v>
      </c>
      <c r="H17" s="24">
        <v>5.5</v>
      </c>
      <c r="I17" s="24">
        <f>6+2</f>
        <v>8</v>
      </c>
      <c r="J17" s="24">
        <f>5.5+2</f>
        <v>7.5</v>
      </c>
      <c r="K17" s="24">
        <v>3.5</v>
      </c>
      <c r="L17" s="24">
        <v>2</v>
      </c>
      <c r="M17" s="24">
        <v>4.5</v>
      </c>
      <c r="N17" s="24">
        <v>4</v>
      </c>
      <c r="O17" s="41">
        <f t="shared" si="0"/>
        <v>84</v>
      </c>
    </row>
    <row r="18" spans="1:15" ht="30" x14ac:dyDescent="0.25">
      <c r="A18" s="39">
        <f t="shared" si="1"/>
        <v>8</v>
      </c>
      <c r="B18" s="40" t="s">
        <v>79</v>
      </c>
      <c r="C18" s="24">
        <v>0.5</v>
      </c>
      <c r="D18" s="24">
        <v>1.5</v>
      </c>
      <c r="E18" s="24">
        <v>0</v>
      </c>
      <c r="F18" s="24">
        <v>12</v>
      </c>
      <c r="G18" s="24">
        <v>0.5</v>
      </c>
      <c r="H18" s="24">
        <f>13.5-3</f>
        <v>10.5</v>
      </c>
      <c r="I18" s="24">
        <f>10+2</f>
        <v>12</v>
      </c>
      <c r="J18" s="24">
        <f>0+3</f>
        <v>3</v>
      </c>
      <c r="K18" s="24">
        <v>19.5</v>
      </c>
      <c r="L18" s="24">
        <f>26.5+2</f>
        <v>28.5</v>
      </c>
      <c r="M18" s="24">
        <v>13</v>
      </c>
      <c r="N18" s="24">
        <v>4</v>
      </c>
      <c r="O18" s="41">
        <f t="shared" si="0"/>
        <v>105</v>
      </c>
    </row>
    <row r="19" spans="1:15" x14ac:dyDescent="0.25">
      <c r="A19" s="39">
        <f t="shared" si="1"/>
        <v>9</v>
      </c>
      <c r="B19" s="40" t="s">
        <v>81</v>
      </c>
      <c r="C19" s="24">
        <v>2.5</v>
      </c>
      <c r="D19" s="24">
        <f>16</f>
        <v>16</v>
      </c>
      <c r="E19" s="24">
        <f>31.5</f>
        <v>31.5</v>
      </c>
      <c r="F19" s="24">
        <v>4.5</v>
      </c>
      <c r="G19" s="24">
        <v>0</v>
      </c>
      <c r="H19" s="24">
        <v>0</v>
      </c>
      <c r="I19" s="24">
        <f>2.5+2</f>
        <v>4.5</v>
      </c>
      <c r="J19" s="24">
        <f>0+2</f>
        <v>2</v>
      </c>
      <c r="K19" s="24">
        <v>2</v>
      </c>
      <c r="L19" s="24">
        <v>8.5</v>
      </c>
      <c r="M19" s="24">
        <v>8.5</v>
      </c>
      <c r="N19" s="24">
        <v>4</v>
      </c>
      <c r="O19" s="41">
        <f t="shared" si="0"/>
        <v>84</v>
      </c>
    </row>
    <row r="20" spans="1:15" x14ac:dyDescent="0.25">
      <c r="A20" s="39">
        <f t="shared" si="1"/>
        <v>10</v>
      </c>
      <c r="B20" s="40" t="s">
        <v>78</v>
      </c>
      <c r="C20" s="24">
        <v>0</v>
      </c>
      <c r="D20" s="24">
        <v>0</v>
      </c>
      <c r="E20" s="24">
        <v>0</v>
      </c>
      <c r="F20" s="24">
        <f>51.5-1</f>
        <v>50.5</v>
      </c>
      <c r="G20" s="24">
        <v>0</v>
      </c>
      <c r="H20" s="24">
        <v>0</v>
      </c>
      <c r="I20" s="24">
        <f>9+2</f>
        <v>11</v>
      </c>
      <c r="J20" s="24">
        <f>16+3</f>
        <v>19</v>
      </c>
      <c r="K20" s="24">
        <v>1</v>
      </c>
      <c r="L20" s="24">
        <v>0</v>
      </c>
      <c r="M20" s="24">
        <v>19.5</v>
      </c>
      <c r="N20" s="24">
        <v>4</v>
      </c>
      <c r="O20" s="41">
        <f t="shared" si="0"/>
        <v>105</v>
      </c>
    </row>
    <row r="21" spans="1:15" x14ac:dyDescent="0.25">
      <c r="A21" s="39">
        <f t="shared" si="1"/>
        <v>11</v>
      </c>
      <c r="B21" s="40" t="s">
        <v>80</v>
      </c>
      <c r="C21" s="24">
        <v>3.5</v>
      </c>
      <c r="D21" s="24">
        <v>13.5</v>
      </c>
      <c r="E21" s="24">
        <v>8.5</v>
      </c>
      <c r="F21" s="24">
        <f>19.5</f>
        <v>19.5</v>
      </c>
      <c r="G21" s="24">
        <v>1</v>
      </c>
      <c r="H21" s="24">
        <v>2.5</v>
      </c>
      <c r="I21" s="24">
        <f>6+2</f>
        <v>8</v>
      </c>
      <c r="J21" s="24">
        <f>1+2</f>
        <v>3</v>
      </c>
      <c r="K21" s="24">
        <v>5.5</v>
      </c>
      <c r="L21" s="24">
        <v>9.5</v>
      </c>
      <c r="M21" s="24">
        <v>5.5</v>
      </c>
      <c r="N21" s="24">
        <v>4</v>
      </c>
      <c r="O21" s="41">
        <f t="shared" si="0"/>
        <v>84</v>
      </c>
    </row>
    <row r="22" spans="1:15" x14ac:dyDescent="0.25">
      <c r="A22" s="39">
        <f t="shared" si="1"/>
        <v>12</v>
      </c>
      <c r="B22" s="40" t="s">
        <v>82</v>
      </c>
      <c r="C22" s="24">
        <v>3</v>
      </c>
      <c r="D22" s="24">
        <v>3.5</v>
      </c>
      <c r="E22" s="24">
        <v>5</v>
      </c>
      <c r="F22" s="24">
        <v>1</v>
      </c>
      <c r="G22" s="24">
        <v>5.5</v>
      </c>
      <c r="H22" s="24">
        <f>28+1</f>
        <v>29</v>
      </c>
      <c r="I22" s="24">
        <f>3+2</f>
        <v>5</v>
      </c>
      <c r="J22" s="24">
        <f>11.5+1</f>
        <v>12.5</v>
      </c>
      <c r="K22" s="24">
        <v>14.5</v>
      </c>
      <c r="L22" s="24">
        <v>17</v>
      </c>
      <c r="M22" s="24">
        <v>5</v>
      </c>
      <c r="N22" s="24">
        <v>4</v>
      </c>
      <c r="O22" s="41">
        <f t="shared" si="0"/>
        <v>105</v>
      </c>
    </row>
    <row r="23" spans="1:15" x14ac:dyDescent="0.25">
      <c r="A23" s="39"/>
      <c r="B23" s="43" t="s">
        <v>131</v>
      </c>
      <c r="C23" s="24">
        <v>0</v>
      </c>
      <c r="D23" s="24">
        <v>0</v>
      </c>
      <c r="E23" s="24">
        <v>0</v>
      </c>
      <c r="F23" s="24">
        <v>0</v>
      </c>
      <c r="G23" s="24">
        <v>0</v>
      </c>
      <c r="H23" s="24">
        <v>0</v>
      </c>
      <c r="I23" s="24">
        <v>2</v>
      </c>
      <c r="J23" s="24">
        <v>1</v>
      </c>
      <c r="K23" s="24">
        <f>17*2-9</f>
        <v>25</v>
      </c>
      <c r="L23" s="24">
        <v>0</v>
      </c>
      <c r="M23" s="24">
        <v>2</v>
      </c>
      <c r="N23" s="24">
        <v>2</v>
      </c>
      <c r="O23" s="42">
        <f>SUM(C23:N23)</f>
        <v>32</v>
      </c>
    </row>
    <row r="24" spans="1:15" x14ac:dyDescent="0.25">
      <c r="A24" s="39">
        <f>1+A22</f>
        <v>13</v>
      </c>
      <c r="B24" s="40" t="s">
        <v>132</v>
      </c>
      <c r="C24" s="41">
        <v>26</v>
      </c>
      <c r="D24" s="41">
        <v>2</v>
      </c>
      <c r="E24" s="41">
        <v>0</v>
      </c>
      <c r="F24" s="41">
        <v>10.5</v>
      </c>
      <c r="G24" s="41">
        <v>2.5</v>
      </c>
      <c r="H24" s="41">
        <f>8+2</f>
        <v>10</v>
      </c>
      <c r="I24" s="41">
        <v>4</v>
      </c>
      <c r="J24" s="41">
        <v>21</v>
      </c>
      <c r="K24" s="41">
        <v>0.5</v>
      </c>
      <c r="L24" s="41">
        <v>2</v>
      </c>
      <c r="M24" s="41">
        <v>1.5</v>
      </c>
      <c r="N24" s="41">
        <v>4</v>
      </c>
      <c r="O24" s="41">
        <f t="shared" si="0"/>
        <v>84</v>
      </c>
    </row>
    <row r="25" spans="1:15" ht="30" x14ac:dyDescent="0.25">
      <c r="A25" s="39">
        <f t="shared" si="1"/>
        <v>14</v>
      </c>
      <c r="B25" s="40" t="s">
        <v>133</v>
      </c>
      <c r="C25" s="44">
        <v>2</v>
      </c>
      <c r="D25" s="44">
        <v>1</v>
      </c>
      <c r="E25" s="44">
        <v>0</v>
      </c>
      <c r="F25" s="44">
        <v>10.5</v>
      </c>
      <c r="G25" s="44">
        <v>10</v>
      </c>
      <c r="H25" s="44">
        <v>15.5</v>
      </c>
      <c r="I25" s="44">
        <f>1.5+1</f>
        <v>2.5</v>
      </c>
      <c r="J25" s="44">
        <v>30.5</v>
      </c>
      <c r="K25" s="44">
        <v>2.5</v>
      </c>
      <c r="L25" s="44">
        <v>1</v>
      </c>
      <c r="M25" s="44">
        <v>4.5</v>
      </c>
      <c r="N25" s="41">
        <v>4</v>
      </c>
      <c r="O25" s="41">
        <f t="shared" si="0"/>
        <v>84</v>
      </c>
    </row>
    <row r="26" spans="1:15" x14ac:dyDescent="0.25">
      <c r="A26" s="39">
        <f t="shared" si="1"/>
        <v>15</v>
      </c>
      <c r="B26" s="40" t="s">
        <v>134</v>
      </c>
      <c r="C26" s="41">
        <v>11</v>
      </c>
      <c r="D26" s="41">
        <v>3</v>
      </c>
      <c r="E26" s="41">
        <v>1</v>
      </c>
      <c r="F26" s="41">
        <v>4.5</v>
      </c>
      <c r="G26" s="41">
        <v>3</v>
      </c>
      <c r="H26" s="41">
        <v>1.5</v>
      </c>
      <c r="I26" s="41">
        <v>7</v>
      </c>
      <c r="J26" s="41">
        <v>13.5</v>
      </c>
      <c r="K26" s="41">
        <f>6+3</f>
        <v>9</v>
      </c>
      <c r="L26" s="41">
        <v>3.5</v>
      </c>
      <c r="M26" s="41">
        <f>1+1</f>
        <v>2</v>
      </c>
      <c r="N26" s="41">
        <v>4</v>
      </c>
      <c r="O26" s="41">
        <f t="shared" si="0"/>
        <v>63</v>
      </c>
    </row>
    <row r="27" spans="1:15" x14ac:dyDescent="0.25">
      <c r="A27" s="39">
        <f t="shared" si="1"/>
        <v>16</v>
      </c>
      <c r="B27" s="40" t="s">
        <v>135</v>
      </c>
      <c r="C27" s="41">
        <f>4+2</f>
        <v>6</v>
      </c>
      <c r="D27" s="41">
        <v>8.5</v>
      </c>
      <c r="E27" s="41">
        <v>2.5</v>
      </c>
      <c r="F27" s="41">
        <f>11+2</f>
        <v>13</v>
      </c>
      <c r="G27" s="41">
        <v>6</v>
      </c>
      <c r="H27" s="41">
        <v>5</v>
      </c>
      <c r="I27" s="41">
        <v>4.5</v>
      </c>
      <c r="J27" s="41">
        <v>23</v>
      </c>
      <c r="K27" s="41">
        <v>6.5</v>
      </c>
      <c r="L27" s="41">
        <v>1.5</v>
      </c>
      <c r="M27" s="41">
        <v>3.5</v>
      </c>
      <c r="N27" s="41">
        <v>4</v>
      </c>
      <c r="O27" s="41">
        <f t="shared" si="0"/>
        <v>84</v>
      </c>
    </row>
    <row r="28" spans="1:15" ht="15.75" x14ac:dyDescent="0.25">
      <c r="A28" s="39">
        <f t="shared" si="1"/>
        <v>17</v>
      </c>
      <c r="B28" s="40" t="s">
        <v>136</v>
      </c>
      <c r="C28" s="44">
        <v>1</v>
      </c>
      <c r="D28" s="44">
        <v>21.5</v>
      </c>
      <c r="E28" s="44">
        <v>0</v>
      </c>
      <c r="F28" s="44">
        <v>15</v>
      </c>
      <c r="G28" s="44">
        <v>0</v>
      </c>
      <c r="H28" s="44">
        <v>13.5</v>
      </c>
      <c r="I28" s="44">
        <v>2</v>
      </c>
      <c r="J28" s="44">
        <f>1+2</f>
        <v>3</v>
      </c>
      <c r="K28" s="44">
        <v>0</v>
      </c>
      <c r="L28" s="44">
        <v>16</v>
      </c>
      <c r="M28" s="44">
        <v>8</v>
      </c>
      <c r="N28" s="41">
        <v>4</v>
      </c>
      <c r="O28" s="41">
        <f t="shared" si="0"/>
        <v>84</v>
      </c>
    </row>
    <row r="29" spans="1:15" ht="15.75" x14ac:dyDescent="0.25">
      <c r="A29" s="39">
        <f t="shared" si="1"/>
        <v>18</v>
      </c>
      <c r="B29" s="40" t="s">
        <v>137</v>
      </c>
      <c r="C29" s="44">
        <v>1</v>
      </c>
      <c r="D29" s="44">
        <v>1</v>
      </c>
      <c r="E29" s="44">
        <v>2</v>
      </c>
      <c r="F29" s="44">
        <v>7.5</v>
      </c>
      <c r="G29" s="44">
        <v>35.5</v>
      </c>
      <c r="H29" s="44">
        <v>6.5</v>
      </c>
      <c r="I29" s="44">
        <v>3.5</v>
      </c>
      <c r="J29" s="44">
        <v>17.5</v>
      </c>
      <c r="K29" s="44">
        <f>1.5+2</f>
        <v>3.5</v>
      </c>
      <c r="L29" s="44">
        <v>0.5</v>
      </c>
      <c r="M29" s="44">
        <v>1.5</v>
      </c>
      <c r="N29" s="41">
        <v>4</v>
      </c>
      <c r="O29" s="41">
        <f t="shared" si="0"/>
        <v>84</v>
      </c>
    </row>
    <row r="30" spans="1:15" x14ac:dyDescent="0.25">
      <c r="A30" s="39">
        <f t="shared" si="1"/>
        <v>19</v>
      </c>
      <c r="B30" s="40" t="s">
        <v>138</v>
      </c>
      <c r="C30" s="41">
        <v>0</v>
      </c>
      <c r="D30" s="41">
        <v>0</v>
      </c>
      <c r="E30" s="41">
        <v>0</v>
      </c>
      <c r="F30" s="41">
        <v>1.5</v>
      </c>
      <c r="G30" s="41">
        <v>13.5</v>
      </c>
      <c r="H30" s="41">
        <v>12</v>
      </c>
      <c r="I30" s="41">
        <v>2</v>
      </c>
      <c r="J30" s="41">
        <v>18</v>
      </c>
      <c r="K30" s="41">
        <v>5.5</v>
      </c>
      <c r="L30" s="41">
        <v>2</v>
      </c>
      <c r="M30" s="41">
        <v>4.5</v>
      </c>
      <c r="N30" s="41">
        <v>4</v>
      </c>
      <c r="O30" s="41">
        <f t="shared" si="0"/>
        <v>63</v>
      </c>
    </row>
    <row r="31" spans="1:15" ht="30" x14ac:dyDescent="0.25">
      <c r="A31" s="39">
        <f t="shared" si="1"/>
        <v>20</v>
      </c>
      <c r="B31" s="40" t="s">
        <v>139</v>
      </c>
      <c r="C31" s="41">
        <v>13</v>
      </c>
      <c r="D31" s="41">
        <f>1+2</f>
        <v>3</v>
      </c>
      <c r="E31" s="41">
        <v>0</v>
      </c>
      <c r="F31" s="41">
        <v>8.5</v>
      </c>
      <c r="G31" s="41">
        <v>1</v>
      </c>
      <c r="H31" s="41">
        <v>5</v>
      </c>
      <c r="I31" s="41">
        <v>4</v>
      </c>
      <c r="J31" s="41">
        <v>19.5</v>
      </c>
      <c r="K31" s="41">
        <f>8.5+2</f>
        <v>10.5</v>
      </c>
      <c r="L31" s="41">
        <v>10.5</v>
      </c>
      <c r="M31" s="41">
        <v>5</v>
      </c>
      <c r="N31" s="41">
        <v>4</v>
      </c>
      <c r="O31" s="41">
        <f t="shared" si="0"/>
        <v>84</v>
      </c>
    </row>
    <row r="32" spans="1:15" x14ac:dyDescent="0.25">
      <c r="A32" s="39">
        <f t="shared" si="1"/>
        <v>21</v>
      </c>
      <c r="B32" s="40" t="s">
        <v>140</v>
      </c>
      <c r="C32" s="41">
        <v>0</v>
      </c>
      <c r="D32" s="41">
        <v>0</v>
      </c>
      <c r="E32" s="41">
        <v>0</v>
      </c>
      <c r="F32" s="41">
        <v>5.5</v>
      </c>
      <c r="G32" s="41">
        <f>18.5+2</f>
        <v>20.5</v>
      </c>
      <c r="H32" s="41">
        <v>18</v>
      </c>
      <c r="I32" s="41">
        <f>2+2</f>
        <v>4</v>
      </c>
      <c r="J32" s="41">
        <v>27</v>
      </c>
      <c r="K32" s="41">
        <v>4</v>
      </c>
      <c r="L32" s="41">
        <v>0</v>
      </c>
      <c r="M32" s="41">
        <v>1</v>
      </c>
      <c r="N32" s="41">
        <v>4</v>
      </c>
      <c r="O32" s="41">
        <f t="shared" si="0"/>
        <v>84</v>
      </c>
    </row>
    <row r="33" spans="1:15" ht="30" x14ac:dyDescent="0.25">
      <c r="A33" s="39">
        <f t="shared" si="1"/>
        <v>22</v>
      </c>
      <c r="B33" s="40" t="s">
        <v>141</v>
      </c>
      <c r="C33" s="41">
        <v>0.5</v>
      </c>
      <c r="D33" s="41">
        <v>14.5</v>
      </c>
      <c r="E33" s="41">
        <v>6</v>
      </c>
      <c r="F33" s="41">
        <v>2.5</v>
      </c>
      <c r="G33" s="41">
        <f>5+2</f>
        <v>7</v>
      </c>
      <c r="H33" s="41">
        <v>10.5</v>
      </c>
      <c r="I33" s="41">
        <v>2</v>
      </c>
      <c r="J33" s="41">
        <v>9</v>
      </c>
      <c r="K33" s="41">
        <v>8.5</v>
      </c>
      <c r="L33" s="41">
        <v>12.5</v>
      </c>
      <c r="M33" s="41">
        <f>5+2</f>
        <v>7</v>
      </c>
      <c r="N33" s="41">
        <v>4</v>
      </c>
      <c r="O33" s="41">
        <f t="shared" si="0"/>
        <v>84</v>
      </c>
    </row>
    <row r="34" spans="1:15" ht="30" x14ac:dyDescent="0.25">
      <c r="A34" s="39">
        <f t="shared" si="1"/>
        <v>23</v>
      </c>
      <c r="B34" s="40" t="s">
        <v>142</v>
      </c>
      <c r="C34" s="44">
        <v>0</v>
      </c>
      <c r="D34" s="44">
        <v>1.5</v>
      </c>
      <c r="E34" s="44">
        <v>2</v>
      </c>
      <c r="F34" s="44">
        <v>13.5</v>
      </c>
      <c r="G34" s="44">
        <v>12</v>
      </c>
      <c r="H34" s="44">
        <v>5</v>
      </c>
      <c r="I34" s="44">
        <v>2.5</v>
      </c>
      <c r="J34" s="44">
        <v>28</v>
      </c>
      <c r="K34" s="44">
        <v>2</v>
      </c>
      <c r="L34" s="44">
        <v>13</v>
      </c>
      <c r="M34" s="44">
        <v>0.5</v>
      </c>
      <c r="N34" s="41">
        <v>4</v>
      </c>
      <c r="O34" s="41">
        <f t="shared" si="0"/>
        <v>84</v>
      </c>
    </row>
    <row r="35" spans="1:15" ht="30" x14ac:dyDescent="0.25">
      <c r="A35" s="39">
        <f t="shared" si="1"/>
        <v>24</v>
      </c>
      <c r="B35" s="40" t="s">
        <v>143</v>
      </c>
      <c r="C35" s="41">
        <v>2</v>
      </c>
      <c r="D35" s="41">
        <v>2</v>
      </c>
      <c r="E35" s="41">
        <v>1</v>
      </c>
      <c r="F35" s="41">
        <v>13.5</v>
      </c>
      <c r="G35" s="41">
        <f>10+2</f>
        <v>12</v>
      </c>
      <c r="H35" s="41">
        <v>3.5</v>
      </c>
      <c r="I35" s="41">
        <v>11</v>
      </c>
      <c r="J35" s="41">
        <v>5.5</v>
      </c>
      <c r="K35" s="41">
        <v>13.5</v>
      </c>
      <c r="L35" s="41">
        <v>5.5</v>
      </c>
      <c r="M35" s="41">
        <v>10.5</v>
      </c>
      <c r="N35" s="41">
        <v>4</v>
      </c>
      <c r="O35" s="41">
        <f t="shared" si="0"/>
        <v>84</v>
      </c>
    </row>
    <row r="36" spans="1:15" ht="30" x14ac:dyDescent="0.25">
      <c r="A36" s="39">
        <f t="shared" si="1"/>
        <v>25</v>
      </c>
      <c r="B36" s="40" t="s">
        <v>144</v>
      </c>
      <c r="C36" s="41">
        <v>0</v>
      </c>
      <c r="D36" s="41">
        <v>8</v>
      </c>
      <c r="E36" s="41">
        <v>8</v>
      </c>
      <c r="F36" s="41">
        <v>12.5</v>
      </c>
      <c r="G36" s="41">
        <v>21.5</v>
      </c>
      <c r="H36" s="41">
        <f>6+2</f>
        <v>8</v>
      </c>
      <c r="I36" s="41">
        <v>5</v>
      </c>
      <c r="J36" s="41">
        <v>4</v>
      </c>
      <c r="K36" s="41">
        <v>2</v>
      </c>
      <c r="L36" s="41">
        <v>0</v>
      </c>
      <c r="M36" s="41">
        <v>11</v>
      </c>
      <c r="N36" s="41">
        <v>4</v>
      </c>
      <c r="O36" s="41">
        <f t="shared" si="0"/>
        <v>84</v>
      </c>
    </row>
    <row r="37" spans="1:15" x14ac:dyDescent="0.25">
      <c r="A37" s="39">
        <f t="shared" si="1"/>
        <v>26</v>
      </c>
      <c r="B37" s="40" t="s">
        <v>145</v>
      </c>
      <c r="C37" s="41">
        <v>0</v>
      </c>
      <c r="D37" s="41">
        <v>2</v>
      </c>
      <c r="E37" s="41">
        <v>2</v>
      </c>
      <c r="F37" s="41">
        <v>1.5</v>
      </c>
      <c r="G37" s="41">
        <v>14</v>
      </c>
      <c r="H37" s="41">
        <v>9.5</v>
      </c>
      <c r="I37" s="41">
        <v>4</v>
      </c>
      <c r="J37" s="41">
        <v>15.5</v>
      </c>
      <c r="K37" s="41">
        <v>6</v>
      </c>
      <c r="L37" s="41">
        <v>0</v>
      </c>
      <c r="M37" s="41">
        <v>4.5</v>
      </c>
      <c r="N37" s="41">
        <v>4</v>
      </c>
      <c r="O37" s="41">
        <f t="shared" si="0"/>
        <v>63</v>
      </c>
    </row>
    <row r="38" spans="1:15" ht="15.75" x14ac:dyDescent="0.25">
      <c r="A38" s="39">
        <f t="shared" si="1"/>
        <v>27</v>
      </c>
      <c r="B38" s="40" t="s">
        <v>146</v>
      </c>
      <c r="C38" s="44">
        <v>17</v>
      </c>
      <c r="D38" s="44">
        <v>4.5</v>
      </c>
      <c r="E38" s="44">
        <v>2</v>
      </c>
      <c r="F38" s="44">
        <v>3</v>
      </c>
      <c r="G38" s="44">
        <v>4</v>
      </c>
      <c r="H38" s="44">
        <v>2</v>
      </c>
      <c r="I38" s="44">
        <v>4.5</v>
      </c>
      <c r="J38" s="44">
        <v>8.5</v>
      </c>
      <c r="K38" s="44">
        <v>11.5</v>
      </c>
      <c r="L38" s="44">
        <v>2</v>
      </c>
      <c r="M38" s="44">
        <v>0</v>
      </c>
      <c r="N38" s="41">
        <v>4</v>
      </c>
      <c r="O38" s="41">
        <f t="shared" si="0"/>
        <v>63</v>
      </c>
    </row>
    <row r="39" spans="1:15" ht="30" x14ac:dyDescent="0.25">
      <c r="A39" s="39">
        <f t="shared" si="1"/>
        <v>28</v>
      </c>
      <c r="B39" s="40" t="s">
        <v>147</v>
      </c>
      <c r="C39" s="44">
        <v>2</v>
      </c>
      <c r="D39" s="44">
        <v>16</v>
      </c>
      <c r="E39" s="44">
        <v>7.5</v>
      </c>
      <c r="F39" s="44">
        <v>8.5</v>
      </c>
      <c r="G39" s="44">
        <v>2</v>
      </c>
      <c r="H39" s="44">
        <v>23.5</v>
      </c>
      <c r="I39" s="44">
        <v>3</v>
      </c>
      <c r="J39" s="44">
        <v>16.5</v>
      </c>
      <c r="K39" s="44">
        <v>0</v>
      </c>
      <c r="L39" s="44">
        <v>1</v>
      </c>
      <c r="M39" s="44">
        <v>0</v>
      </c>
      <c r="N39" s="41">
        <v>4</v>
      </c>
      <c r="O39" s="41">
        <f t="shared" si="0"/>
        <v>84</v>
      </c>
    </row>
    <row r="40" spans="1:15" ht="30" x14ac:dyDescent="0.25">
      <c r="A40" s="39">
        <f t="shared" si="1"/>
        <v>29</v>
      </c>
      <c r="B40" s="40" t="s">
        <v>148</v>
      </c>
      <c r="C40" s="41">
        <f>1+2</f>
        <v>3</v>
      </c>
      <c r="D40" s="41">
        <v>17</v>
      </c>
      <c r="E40" s="41">
        <v>16</v>
      </c>
      <c r="F40" s="41">
        <v>3</v>
      </c>
      <c r="G40" s="41">
        <f>0.5+2</f>
        <v>2.5</v>
      </c>
      <c r="H40" s="41">
        <v>5</v>
      </c>
      <c r="I40" s="41">
        <v>5</v>
      </c>
      <c r="J40" s="41">
        <v>11.5</v>
      </c>
      <c r="K40" s="41">
        <v>11.5</v>
      </c>
      <c r="L40" s="41">
        <v>17.5</v>
      </c>
      <c r="M40" s="41">
        <v>9</v>
      </c>
      <c r="N40" s="41">
        <v>4</v>
      </c>
      <c r="O40" s="41">
        <f t="shared" si="0"/>
        <v>105</v>
      </c>
    </row>
    <row r="41" spans="1:15" ht="15.75" x14ac:dyDescent="0.25">
      <c r="A41" s="39">
        <f t="shared" si="1"/>
        <v>30</v>
      </c>
      <c r="B41" s="40" t="s">
        <v>149</v>
      </c>
      <c r="C41" s="44">
        <v>4.5</v>
      </c>
      <c r="D41" s="44">
        <v>8</v>
      </c>
      <c r="E41" s="44">
        <f>1+2</f>
        <v>3</v>
      </c>
      <c r="F41" s="44">
        <v>22.5</v>
      </c>
      <c r="G41" s="44">
        <f>1+2</f>
        <v>3</v>
      </c>
      <c r="H41" s="44">
        <v>4</v>
      </c>
      <c r="I41" s="44">
        <v>2</v>
      </c>
      <c r="J41" s="44">
        <v>8</v>
      </c>
      <c r="K41" s="44">
        <v>7.5</v>
      </c>
      <c r="L41" s="44">
        <v>11.5</v>
      </c>
      <c r="M41" s="44">
        <v>6</v>
      </c>
      <c r="N41" s="41">
        <v>4</v>
      </c>
      <c r="O41" s="41">
        <f t="shared" si="0"/>
        <v>84</v>
      </c>
    </row>
    <row r="42" spans="1:15" x14ac:dyDescent="0.25">
      <c r="A42" s="39">
        <f t="shared" si="1"/>
        <v>31</v>
      </c>
      <c r="B42" s="40" t="s">
        <v>150</v>
      </c>
      <c r="C42" s="24">
        <v>0</v>
      </c>
      <c r="D42" s="24">
        <v>0</v>
      </c>
      <c r="E42" s="24">
        <v>0</v>
      </c>
      <c r="F42" s="24">
        <v>19.5</v>
      </c>
      <c r="G42" s="24">
        <v>3.5</v>
      </c>
      <c r="H42" s="24">
        <v>6</v>
      </c>
      <c r="I42" s="24">
        <v>9.5</v>
      </c>
      <c r="J42" s="24">
        <v>10.5</v>
      </c>
      <c r="K42" s="24">
        <v>1</v>
      </c>
      <c r="L42" s="24">
        <v>0</v>
      </c>
      <c r="M42" s="24">
        <v>9</v>
      </c>
      <c r="N42" s="24">
        <v>4</v>
      </c>
      <c r="O42" s="41">
        <f t="shared" si="0"/>
        <v>63</v>
      </c>
    </row>
    <row r="43" spans="1:15" ht="30" x14ac:dyDescent="0.25">
      <c r="A43" s="39">
        <f t="shared" si="1"/>
        <v>32</v>
      </c>
      <c r="B43" s="40" t="s">
        <v>151</v>
      </c>
      <c r="C43" s="44">
        <v>0.5</v>
      </c>
      <c r="D43" s="44">
        <v>2</v>
      </c>
      <c r="E43" s="44">
        <v>0</v>
      </c>
      <c r="F43" s="44">
        <v>2</v>
      </c>
      <c r="G43" s="44">
        <v>17</v>
      </c>
      <c r="H43" s="44">
        <v>18.5</v>
      </c>
      <c r="I43" s="44">
        <v>10.5</v>
      </c>
      <c r="J43" s="44">
        <v>14.5</v>
      </c>
      <c r="K43" s="44">
        <v>0</v>
      </c>
      <c r="L43" s="44">
        <v>0</v>
      </c>
      <c r="M43" s="44">
        <v>15</v>
      </c>
      <c r="N43" s="41">
        <v>4</v>
      </c>
      <c r="O43" s="41">
        <f t="shared" si="0"/>
        <v>84</v>
      </c>
    </row>
    <row r="44" spans="1:15" x14ac:dyDescent="0.25">
      <c r="A44" s="39">
        <f t="shared" si="1"/>
        <v>33</v>
      </c>
      <c r="B44" s="40" t="s">
        <v>152</v>
      </c>
      <c r="C44" s="41">
        <v>4</v>
      </c>
      <c r="D44" s="41">
        <v>0</v>
      </c>
      <c r="E44" s="41">
        <v>0</v>
      </c>
      <c r="F44" s="41">
        <v>5.5</v>
      </c>
      <c r="G44" s="41">
        <v>20.5</v>
      </c>
      <c r="H44" s="41">
        <v>9</v>
      </c>
      <c r="I44" s="41">
        <v>0</v>
      </c>
      <c r="J44" s="41">
        <v>15.5</v>
      </c>
      <c r="K44" s="41">
        <v>3</v>
      </c>
      <c r="L44" s="41">
        <v>0</v>
      </c>
      <c r="M44" s="41">
        <v>1.5</v>
      </c>
      <c r="N44" s="41">
        <v>4</v>
      </c>
      <c r="O44" s="41">
        <f t="shared" si="0"/>
        <v>63</v>
      </c>
    </row>
    <row r="45" spans="1:15" x14ac:dyDescent="0.25">
      <c r="A45" s="39">
        <f t="shared" si="1"/>
        <v>34</v>
      </c>
      <c r="B45" s="40" t="s">
        <v>153</v>
      </c>
      <c r="C45" s="41">
        <v>30</v>
      </c>
      <c r="D45" s="41">
        <v>9</v>
      </c>
      <c r="E45" s="41">
        <v>2</v>
      </c>
      <c r="F45" s="41">
        <v>4</v>
      </c>
      <c r="G45" s="41">
        <v>4</v>
      </c>
      <c r="H45" s="41">
        <v>8.5</v>
      </c>
      <c r="I45" s="41">
        <v>4</v>
      </c>
      <c r="J45" s="41">
        <v>11.5</v>
      </c>
      <c r="K45" s="41">
        <v>7</v>
      </c>
      <c r="L45" s="41">
        <v>0</v>
      </c>
      <c r="M45" s="41">
        <v>0</v>
      </c>
      <c r="N45" s="41">
        <v>4</v>
      </c>
      <c r="O45" s="41">
        <f t="shared" si="0"/>
        <v>84</v>
      </c>
    </row>
    <row r="46" spans="1:15" x14ac:dyDescent="0.25">
      <c r="A46" s="39">
        <f t="shared" si="1"/>
        <v>35</v>
      </c>
      <c r="B46" s="40" t="s">
        <v>154</v>
      </c>
      <c r="C46" s="41">
        <v>8</v>
      </c>
      <c r="D46" s="41">
        <v>2</v>
      </c>
      <c r="E46" s="41">
        <v>2</v>
      </c>
      <c r="F46" s="41">
        <v>7.5</v>
      </c>
      <c r="G46" s="41">
        <v>6</v>
      </c>
      <c r="H46" s="41">
        <v>26</v>
      </c>
      <c r="I46" s="41">
        <v>2</v>
      </c>
      <c r="J46" s="41">
        <v>26.5</v>
      </c>
      <c r="K46" s="41">
        <v>0</v>
      </c>
      <c r="L46" s="41">
        <v>0</v>
      </c>
      <c r="M46" s="41">
        <v>0</v>
      </c>
      <c r="N46" s="41">
        <v>4</v>
      </c>
      <c r="O46" s="41">
        <f t="shared" si="0"/>
        <v>84</v>
      </c>
    </row>
    <row r="47" spans="1:15" ht="30" x14ac:dyDescent="0.25">
      <c r="A47" s="39">
        <f t="shared" si="1"/>
        <v>36</v>
      </c>
      <c r="B47" s="40" t="s">
        <v>155</v>
      </c>
      <c r="C47" s="41">
        <v>6</v>
      </c>
      <c r="D47" s="41">
        <v>11</v>
      </c>
      <c r="E47" s="41">
        <v>9.5</v>
      </c>
      <c r="F47" s="41">
        <v>5.5</v>
      </c>
      <c r="G47" s="41">
        <v>0.5</v>
      </c>
      <c r="H47" s="41">
        <v>38.5</v>
      </c>
      <c r="I47" s="41">
        <v>8</v>
      </c>
      <c r="J47" s="41">
        <v>17</v>
      </c>
      <c r="K47" s="41">
        <v>2</v>
      </c>
      <c r="L47" s="41">
        <v>1</v>
      </c>
      <c r="M47" s="41">
        <v>2</v>
      </c>
      <c r="N47" s="41">
        <v>4</v>
      </c>
      <c r="O47" s="41">
        <f t="shared" si="0"/>
        <v>105</v>
      </c>
    </row>
    <row r="48" spans="1:15" x14ac:dyDescent="0.25">
      <c r="A48" s="39">
        <f t="shared" si="1"/>
        <v>37</v>
      </c>
      <c r="B48" s="40" t="s">
        <v>156</v>
      </c>
      <c r="C48" s="41">
        <v>2</v>
      </c>
      <c r="D48" s="41">
        <v>14</v>
      </c>
      <c r="E48" s="41">
        <v>1</v>
      </c>
      <c r="F48" s="41">
        <v>1</v>
      </c>
      <c r="G48" s="41">
        <v>0.5</v>
      </c>
      <c r="H48" s="41">
        <v>19</v>
      </c>
      <c r="I48" s="41">
        <f>2+2</f>
        <v>4</v>
      </c>
      <c r="J48" s="41">
        <v>20</v>
      </c>
      <c r="K48" s="41">
        <v>14.5</v>
      </c>
      <c r="L48" s="41">
        <v>20</v>
      </c>
      <c r="M48" s="41">
        <v>5</v>
      </c>
      <c r="N48" s="41">
        <v>4</v>
      </c>
      <c r="O48" s="41">
        <f t="shared" si="0"/>
        <v>105</v>
      </c>
    </row>
    <row r="49" spans="1:15" ht="30" x14ac:dyDescent="0.25">
      <c r="A49" s="39">
        <f t="shared" si="1"/>
        <v>38</v>
      </c>
      <c r="B49" s="40" t="s">
        <v>157</v>
      </c>
      <c r="C49" s="41">
        <v>2</v>
      </c>
      <c r="D49" s="41">
        <v>2.5</v>
      </c>
      <c r="E49" s="41">
        <v>0</v>
      </c>
      <c r="F49" s="41">
        <v>8.5</v>
      </c>
      <c r="G49" s="41">
        <v>5.5</v>
      </c>
      <c r="H49" s="41">
        <v>10.5</v>
      </c>
      <c r="I49" s="41">
        <v>10.5</v>
      </c>
      <c r="J49" s="41">
        <v>9.5</v>
      </c>
      <c r="K49" s="41">
        <v>6.5</v>
      </c>
      <c r="L49" s="41">
        <v>0.5</v>
      </c>
      <c r="M49" s="41">
        <f>1+2</f>
        <v>3</v>
      </c>
      <c r="N49" s="41">
        <v>4</v>
      </c>
      <c r="O49" s="41">
        <f t="shared" si="0"/>
        <v>63</v>
      </c>
    </row>
    <row r="50" spans="1:15" ht="30" x14ac:dyDescent="0.25">
      <c r="A50" s="39">
        <f t="shared" si="1"/>
        <v>39</v>
      </c>
      <c r="B50" s="40" t="s">
        <v>158</v>
      </c>
      <c r="C50" s="44">
        <v>4</v>
      </c>
      <c r="D50" s="44">
        <v>17</v>
      </c>
      <c r="E50" s="44">
        <v>2</v>
      </c>
      <c r="F50" s="44">
        <v>3.5</v>
      </c>
      <c r="G50" s="44">
        <v>2</v>
      </c>
      <c r="H50" s="44">
        <v>10.5</v>
      </c>
      <c r="I50" s="44">
        <v>0</v>
      </c>
      <c r="J50" s="44">
        <v>10.5</v>
      </c>
      <c r="K50" s="44">
        <v>4.5</v>
      </c>
      <c r="L50" s="44">
        <v>2</v>
      </c>
      <c r="M50" s="44">
        <v>3</v>
      </c>
      <c r="N50" s="41">
        <v>4</v>
      </c>
      <c r="O50" s="41">
        <f t="shared" si="0"/>
        <v>63</v>
      </c>
    </row>
    <row r="51" spans="1:15" ht="15.75" x14ac:dyDescent="0.25">
      <c r="A51" s="39">
        <f t="shared" si="1"/>
        <v>40</v>
      </c>
      <c r="B51" s="40" t="s">
        <v>159</v>
      </c>
      <c r="C51" s="44">
        <v>0.5</v>
      </c>
      <c r="D51" s="44">
        <v>2</v>
      </c>
      <c r="E51" s="44">
        <v>2</v>
      </c>
      <c r="F51" s="44">
        <v>5</v>
      </c>
      <c r="G51" s="44">
        <v>6</v>
      </c>
      <c r="H51" s="44">
        <v>17</v>
      </c>
      <c r="I51" s="44">
        <v>4</v>
      </c>
      <c r="J51" s="44">
        <v>10.5</v>
      </c>
      <c r="K51" s="44">
        <v>6.5</v>
      </c>
      <c r="L51" s="44">
        <v>0.5</v>
      </c>
      <c r="M51" s="44">
        <v>5</v>
      </c>
      <c r="N51" s="41">
        <v>4</v>
      </c>
      <c r="O51" s="41">
        <f t="shared" si="0"/>
        <v>63</v>
      </c>
    </row>
    <row r="52" spans="1:15" x14ac:dyDescent="0.25">
      <c r="A52" s="39">
        <f t="shared" si="1"/>
        <v>41</v>
      </c>
      <c r="B52" s="40" t="s">
        <v>112</v>
      </c>
      <c r="C52" s="24">
        <v>0</v>
      </c>
      <c r="D52" s="24">
        <v>0</v>
      </c>
      <c r="E52" s="24">
        <v>0</v>
      </c>
      <c r="F52" s="24">
        <v>22</v>
      </c>
      <c r="G52" s="24">
        <v>0.5</v>
      </c>
      <c r="H52" s="24">
        <v>0</v>
      </c>
      <c r="I52" s="24">
        <v>13</v>
      </c>
      <c r="J52" s="24">
        <v>24</v>
      </c>
      <c r="K52" s="24">
        <v>0.5</v>
      </c>
      <c r="L52" s="24">
        <v>0</v>
      </c>
      <c r="M52" s="24">
        <v>20</v>
      </c>
      <c r="N52" s="24">
        <v>4</v>
      </c>
      <c r="O52" s="41">
        <f t="shared" si="0"/>
        <v>84</v>
      </c>
    </row>
    <row r="53" spans="1:15" ht="30" x14ac:dyDescent="0.25">
      <c r="A53" s="39">
        <f t="shared" si="1"/>
        <v>42</v>
      </c>
      <c r="B53" s="40" t="s">
        <v>113</v>
      </c>
      <c r="C53" s="24">
        <v>0</v>
      </c>
      <c r="D53" s="24">
        <v>0</v>
      </c>
      <c r="E53" s="24">
        <v>0</v>
      </c>
      <c r="F53" s="24">
        <v>37.5</v>
      </c>
      <c r="G53" s="24">
        <v>1.5</v>
      </c>
      <c r="H53" s="24">
        <v>1</v>
      </c>
      <c r="I53" s="24">
        <v>19.5</v>
      </c>
      <c r="J53" s="24">
        <v>9.5</v>
      </c>
      <c r="K53" s="24">
        <v>0.5</v>
      </c>
      <c r="L53" s="24">
        <v>0</v>
      </c>
      <c r="M53" s="24">
        <v>10.5</v>
      </c>
      <c r="N53" s="24">
        <v>4</v>
      </c>
      <c r="O53" s="41">
        <f t="shared" si="0"/>
        <v>84</v>
      </c>
    </row>
    <row r="54" spans="1:15" ht="30" x14ac:dyDescent="0.25">
      <c r="A54" s="39">
        <f t="shared" si="1"/>
        <v>43</v>
      </c>
      <c r="B54" s="40" t="s">
        <v>114</v>
      </c>
      <c r="C54" s="24">
        <v>3.5</v>
      </c>
      <c r="D54" s="24">
        <v>0</v>
      </c>
      <c r="E54" s="24">
        <v>0</v>
      </c>
      <c r="F54" s="24">
        <v>11</v>
      </c>
      <c r="G54" s="24">
        <v>4</v>
      </c>
      <c r="H54" s="24">
        <v>1.5</v>
      </c>
      <c r="I54" s="24">
        <v>7.5</v>
      </c>
      <c r="J54" s="24">
        <v>8</v>
      </c>
      <c r="K54" s="24">
        <v>26.5</v>
      </c>
      <c r="L54" s="24">
        <v>12.5</v>
      </c>
      <c r="M54" s="24">
        <v>5.5</v>
      </c>
      <c r="N54" s="24">
        <v>4</v>
      </c>
      <c r="O54" s="41">
        <f t="shared" si="0"/>
        <v>84</v>
      </c>
    </row>
    <row r="55" spans="1:15" ht="30" x14ac:dyDescent="0.25">
      <c r="A55" s="39">
        <f t="shared" si="1"/>
        <v>44</v>
      </c>
      <c r="B55" s="40" t="s">
        <v>115</v>
      </c>
      <c r="C55" s="24">
        <v>0</v>
      </c>
      <c r="D55" s="24">
        <v>1.5</v>
      </c>
      <c r="E55" s="24">
        <v>0</v>
      </c>
      <c r="F55" s="24">
        <v>5</v>
      </c>
      <c r="G55" s="24">
        <v>21.5</v>
      </c>
      <c r="H55" s="24">
        <v>18</v>
      </c>
      <c r="I55" s="24">
        <v>15.5</v>
      </c>
      <c r="J55" s="24">
        <v>8</v>
      </c>
      <c r="K55" s="24">
        <v>1</v>
      </c>
      <c r="L55" s="24">
        <v>0</v>
      </c>
      <c r="M55" s="24">
        <v>9.5</v>
      </c>
      <c r="N55" s="24">
        <v>4</v>
      </c>
      <c r="O55" s="41">
        <f t="shared" si="0"/>
        <v>84</v>
      </c>
    </row>
    <row r="56" spans="1:15" x14ac:dyDescent="0.25">
      <c r="A56" s="39">
        <f t="shared" si="1"/>
        <v>45</v>
      </c>
      <c r="B56" s="40" t="s">
        <v>116</v>
      </c>
      <c r="C56" s="24">
        <v>0</v>
      </c>
      <c r="D56" s="24">
        <v>0</v>
      </c>
      <c r="E56" s="24">
        <v>3</v>
      </c>
      <c r="F56" s="24">
        <v>25</v>
      </c>
      <c r="G56" s="24">
        <v>0</v>
      </c>
      <c r="H56" s="24">
        <v>0</v>
      </c>
      <c r="I56" s="24">
        <v>9</v>
      </c>
      <c r="J56" s="24">
        <v>10</v>
      </c>
      <c r="K56" s="24">
        <v>12.5</v>
      </c>
      <c r="L56" s="24">
        <v>11.5</v>
      </c>
      <c r="M56" s="24">
        <v>9</v>
      </c>
      <c r="N56" s="24">
        <v>4</v>
      </c>
      <c r="O56" s="41">
        <f t="shared" si="0"/>
        <v>84</v>
      </c>
    </row>
    <row r="57" spans="1:15" x14ac:dyDescent="0.25">
      <c r="A57" s="39">
        <f t="shared" si="1"/>
        <v>46</v>
      </c>
      <c r="B57" s="40" t="s">
        <v>117</v>
      </c>
      <c r="C57" s="24">
        <v>15</v>
      </c>
      <c r="D57" s="24">
        <v>9</v>
      </c>
      <c r="E57" s="24">
        <v>0</v>
      </c>
      <c r="F57" s="24">
        <v>6</v>
      </c>
      <c r="G57" s="24">
        <v>0</v>
      </c>
      <c r="H57" s="24">
        <v>0</v>
      </c>
      <c r="I57" s="24">
        <v>6</v>
      </c>
      <c r="J57" s="24">
        <v>4</v>
      </c>
      <c r="K57" s="24">
        <v>26</v>
      </c>
      <c r="L57" s="24">
        <v>0</v>
      </c>
      <c r="M57" s="24">
        <v>14</v>
      </c>
      <c r="N57" s="24">
        <v>4</v>
      </c>
      <c r="O57" s="41">
        <f t="shared" si="0"/>
        <v>84</v>
      </c>
    </row>
    <row r="58" spans="1:15" ht="30" x14ac:dyDescent="0.25">
      <c r="A58" s="39">
        <f t="shared" si="1"/>
        <v>47</v>
      </c>
      <c r="B58" s="40" t="s">
        <v>118</v>
      </c>
      <c r="C58" s="24">
        <v>0</v>
      </c>
      <c r="D58" s="24">
        <v>1</v>
      </c>
      <c r="E58" s="24">
        <v>4.5</v>
      </c>
      <c r="F58" s="24">
        <v>20</v>
      </c>
      <c r="G58" s="24">
        <v>3.5</v>
      </c>
      <c r="H58" s="24">
        <v>4</v>
      </c>
      <c r="I58" s="24">
        <v>4.5</v>
      </c>
      <c r="J58" s="24">
        <v>0</v>
      </c>
      <c r="K58" s="24">
        <v>10.5</v>
      </c>
      <c r="L58" s="24">
        <v>0</v>
      </c>
      <c r="M58" s="24">
        <v>11</v>
      </c>
      <c r="N58" s="24">
        <v>4</v>
      </c>
      <c r="O58" s="41">
        <f t="shared" si="0"/>
        <v>63</v>
      </c>
    </row>
    <row r="59" spans="1:15" x14ac:dyDescent="0.25">
      <c r="A59" s="39">
        <f t="shared" si="1"/>
        <v>48</v>
      </c>
      <c r="B59" s="40" t="s">
        <v>119</v>
      </c>
      <c r="C59" s="24">
        <v>3</v>
      </c>
      <c r="D59" s="24">
        <v>2</v>
      </c>
      <c r="E59" s="24">
        <v>0.5</v>
      </c>
      <c r="F59" s="24">
        <v>17</v>
      </c>
      <c r="G59" s="24">
        <v>3.5</v>
      </c>
      <c r="H59" s="24">
        <v>15.5</v>
      </c>
      <c r="I59" s="24">
        <v>12</v>
      </c>
      <c r="J59" s="24">
        <v>5.5</v>
      </c>
      <c r="K59" s="24">
        <v>11</v>
      </c>
      <c r="L59" s="24">
        <v>2</v>
      </c>
      <c r="M59" s="24">
        <v>8</v>
      </c>
      <c r="N59" s="24">
        <v>4</v>
      </c>
      <c r="O59" s="41">
        <f t="shared" si="0"/>
        <v>84</v>
      </c>
    </row>
    <row r="60" spans="1:15" ht="30" x14ac:dyDescent="0.25">
      <c r="A60" s="39">
        <f t="shared" si="1"/>
        <v>49</v>
      </c>
      <c r="B60" s="40" t="s">
        <v>120</v>
      </c>
      <c r="C60" s="24">
        <v>2</v>
      </c>
      <c r="D60" s="24">
        <v>4</v>
      </c>
      <c r="E60" s="24">
        <v>0.5</v>
      </c>
      <c r="F60" s="24">
        <v>15</v>
      </c>
      <c r="G60" s="24">
        <v>2</v>
      </c>
      <c r="H60" s="24">
        <v>7.5</v>
      </c>
      <c r="I60" s="24">
        <v>12.5</v>
      </c>
      <c r="J60" s="24">
        <v>10</v>
      </c>
      <c r="K60" s="24">
        <v>17.5</v>
      </c>
      <c r="L60" s="24">
        <v>2</v>
      </c>
      <c r="M60" s="24">
        <v>7</v>
      </c>
      <c r="N60" s="24">
        <v>4</v>
      </c>
      <c r="O60" s="41">
        <f t="shared" si="0"/>
        <v>84</v>
      </c>
    </row>
    <row r="61" spans="1:15" ht="30" x14ac:dyDescent="0.25">
      <c r="A61" s="39">
        <f t="shared" si="1"/>
        <v>50</v>
      </c>
      <c r="B61" s="40" t="s">
        <v>121</v>
      </c>
      <c r="C61" s="24">
        <v>3.5</v>
      </c>
      <c r="D61" s="24">
        <v>0</v>
      </c>
      <c r="E61" s="24">
        <v>0</v>
      </c>
      <c r="F61" s="24">
        <v>8.5</v>
      </c>
      <c r="G61" s="24">
        <v>0</v>
      </c>
      <c r="H61" s="24">
        <v>4</v>
      </c>
      <c r="I61" s="24">
        <v>13.5</v>
      </c>
      <c r="J61" s="24">
        <v>7.5</v>
      </c>
      <c r="K61" s="24">
        <v>34</v>
      </c>
      <c r="L61" s="24">
        <v>4</v>
      </c>
      <c r="M61" s="24">
        <v>5</v>
      </c>
      <c r="N61" s="24">
        <v>4</v>
      </c>
      <c r="O61" s="41">
        <f t="shared" si="0"/>
        <v>84</v>
      </c>
    </row>
    <row r="62" spans="1:15" ht="30" x14ac:dyDescent="0.25">
      <c r="A62" s="39">
        <f t="shared" si="1"/>
        <v>51</v>
      </c>
      <c r="B62" s="40" t="s">
        <v>122</v>
      </c>
      <c r="C62" s="24">
        <v>1</v>
      </c>
      <c r="D62" s="24">
        <v>3.5</v>
      </c>
      <c r="E62" s="24">
        <v>0</v>
      </c>
      <c r="F62" s="24">
        <v>1</v>
      </c>
      <c r="G62" s="24">
        <v>13.5</v>
      </c>
      <c r="H62" s="24">
        <v>17.5</v>
      </c>
      <c r="I62" s="24">
        <v>16</v>
      </c>
      <c r="J62" s="24">
        <v>21.5</v>
      </c>
      <c r="K62" s="24">
        <v>1</v>
      </c>
      <c r="L62" s="24">
        <v>0</v>
      </c>
      <c r="M62" s="24">
        <v>5</v>
      </c>
      <c r="N62" s="24">
        <v>4</v>
      </c>
      <c r="O62" s="41">
        <f t="shared" si="0"/>
        <v>84</v>
      </c>
    </row>
    <row r="63" spans="1:15" x14ac:dyDescent="0.25">
      <c r="A63" s="39">
        <f t="shared" si="1"/>
        <v>52</v>
      </c>
      <c r="B63" s="40" t="s">
        <v>123</v>
      </c>
      <c r="C63" s="24">
        <v>0</v>
      </c>
      <c r="D63" s="24">
        <v>7.5</v>
      </c>
      <c r="E63" s="24">
        <v>0.5</v>
      </c>
      <c r="F63" s="24">
        <v>15</v>
      </c>
      <c r="G63" s="24">
        <v>2</v>
      </c>
      <c r="H63" s="24">
        <v>10</v>
      </c>
      <c r="I63" s="24">
        <v>10.5</v>
      </c>
      <c r="J63" s="24">
        <v>7.5</v>
      </c>
      <c r="K63" s="24">
        <v>18</v>
      </c>
      <c r="L63" s="24">
        <v>2</v>
      </c>
      <c r="M63" s="24">
        <v>7</v>
      </c>
      <c r="N63" s="24">
        <v>4</v>
      </c>
      <c r="O63" s="41">
        <f t="shared" si="0"/>
        <v>84</v>
      </c>
    </row>
    <row r="64" spans="1:15" ht="30" x14ac:dyDescent="0.25">
      <c r="A64" s="39">
        <f t="shared" si="1"/>
        <v>53</v>
      </c>
      <c r="B64" s="40" t="s">
        <v>124</v>
      </c>
      <c r="C64" s="24">
        <v>0</v>
      </c>
      <c r="D64" s="24">
        <v>0</v>
      </c>
      <c r="E64" s="24">
        <v>0</v>
      </c>
      <c r="F64" s="24">
        <v>32.5</v>
      </c>
      <c r="G64" s="24">
        <v>0</v>
      </c>
      <c r="H64" s="24">
        <v>0</v>
      </c>
      <c r="I64" s="24">
        <v>11.5</v>
      </c>
      <c r="J64" s="24">
        <v>7</v>
      </c>
      <c r="K64" s="24">
        <v>11</v>
      </c>
      <c r="L64" s="24">
        <v>0</v>
      </c>
      <c r="M64" s="24">
        <v>18</v>
      </c>
      <c r="N64" s="24">
        <v>4</v>
      </c>
      <c r="O64" s="41">
        <f t="shared" si="0"/>
        <v>84</v>
      </c>
    </row>
    <row r="65" spans="1:15" x14ac:dyDescent="0.25">
      <c r="A65" s="39">
        <f t="shared" si="1"/>
        <v>54</v>
      </c>
      <c r="B65" s="40" t="s">
        <v>125</v>
      </c>
      <c r="C65" s="24">
        <v>7</v>
      </c>
      <c r="D65" s="24">
        <v>4</v>
      </c>
      <c r="E65" s="24">
        <v>0.5</v>
      </c>
      <c r="F65" s="24">
        <v>19</v>
      </c>
      <c r="G65" s="24">
        <v>2</v>
      </c>
      <c r="H65" s="24">
        <v>2.5</v>
      </c>
      <c r="I65" s="24">
        <v>8.5</v>
      </c>
      <c r="J65" s="24">
        <v>10</v>
      </c>
      <c r="K65" s="24">
        <v>3</v>
      </c>
      <c r="L65" s="24">
        <v>0</v>
      </c>
      <c r="M65" s="24">
        <v>2.5</v>
      </c>
      <c r="N65" s="24">
        <v>4</v>
      </c>
      <c r="O65" s="41">
        <f t="shared" si="0"/>
        <v>63</v>
      </c>
    </row>
    <row r="66" spans="1:15" s="48" customFormat="1" ht="15.75" x14ac:dyDescent="0.25">
      <c r="A66" s="45"/>
      <c r="B66" s="46" t="s">
        <v>126</v>
      </c>
      <c r="C66" s="47">
        <f>SUM(C10:C65)</f>
        <v>236</v>
      </c>
      <c r="D66" s="47">
        <f t="shared" ref="D66:N66" si="2">SUM(D10:D65)</f>
        <v>294.5</v>
      </c>
      <c r="E66" s="47">
        <f t="shared" si="2"/>
        <v>167.5</v>
      </c>
      <c r="F66" s="47">
        <f t="shared" si="2"/>
        <v>631.5</v>
      </c>
      <c r="G66" s="47">
        <f t="shared" si="2"/>
        <v>339.5</v>
      </c>
      <c r="H66" s="47">
        <f t="shared" si="2"/>
        <v>497.5</v>
      </c>
      <c r="I66" s="47">
        <f t="shared" si="2"/>
        <v>393</v>
      </c>
      <c r="J66" s="47">
        <f t="shared" si="2"/>
        <v>661</v>
      </c>
      <c r="K66" s="47">
        <f t="shared" si="2"/>
        <v>464</v>
      </c>
      <c r="L66" s="47">
        <f t="shared" si="2"/>
        <v>297.5</v>
      </c>
      <c r="M66" s="47">
        <f t="shared" si="2"/>
        <v>356</v>
      </c>
      <c r="N66" s="47">
        <f t="shared" si="2"/>
        <v>220</v>
      </c>
      <c r="O66" s="47">
        <f>SUM(O10:O65)</f>
        <v>4558</v>
      </c>
    </row>
  </sheetData>
  <mergeCells count="14">
    <mergeCell ref="B7:O7"/>
    <mergeCell ref="A8:A9"/>
    <mergeCell ref="B8:B9"/>
    <mergeCell ref="C8:F8"/>
    <mergeCell ref="G8:J8"/>
    <mergeCell ref="K8:L8"/>
    <mergeCell ref="M8:N8"/>
    <mergeCell ref="O8:O9"/>
    <mergeCell ref="A6:O6"/>
    <mergeCell ref="A1:O1"/>
    <mergeCell ref="A2:O2"/>
    <mergeCell ref="A3:O3"/>
    <mergeCell ref="A4:O4"/>
    <mergeCell ref="A5:O5"/>
  </mergeCells>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7"/>
  <sheetViews>
    <sheetView zoomScale="80" zoomScaleNormal="80" workbookViewId="0">
      <selection activeCell="E7" sqref="E7"/>
    </sheetView>
  </sheetViews>
  <sheetFormatPr baseColWidth="10" defaultColWidth="9.140625" defaultRowHeight="15" x14ac:dyDescent="0.25"/>
  <cols>
    <col min="1" max="1" width="4.85546875" customWidth="1"/>
    <col min="2" max="2" width="24.28515625" customWidth="1"/>
    <col min="3" max="4" width="14.140625" customWidth="1"/>
    <col min="5" max="5" width="17" customWidth="1"/>
    <col min="6" max="6" width="14.140625" customWidth="1"/>
    <col min="7" max="10" width="15.28515625" customWidth="1"/>
    <col min="11" max="11" width="16.7109375" customWidth="1"/>
    <col min="12" max="13" width="13.7109375" customWidth="1"/>
    <col min="14" max="14" width="16" customWidth="1"/>
  </cols>
  <sheetData>
    <row r="1" spans="1:15" ht="32.25" customHeight="1" x14ac:dyDescent="0.25">
      <c r="A1" s="107" t="s">
        <v>44</v>
      </c>
      <c r="B1" s="107"/>
      <c r="C1" s="107"/>
      <c r="D1" s="107"/>
      <c r="E1" s="107"/>
      <c r="F1" s="107"/>
      <c r="G1" s="107"/>
      <c r="H1" s="107"/>
      <c r="I1" s="107"/>
      <c r="J1" s="107"/>
      <c r="K1" s="107"/>
      <c r="L1" s="107"/>
      <c r="M1" s="107"/>
      <c r="N1" s="107"/>
      <c r="O1" s="107"/>
    </row>
    <row r="2" spans="1:15" ht="80.25" customHeight="1" x14ac:dyDescent="0.25">
      <c r="A2" s="125" t="s">
        <v>127</v>
      </c>
      <c r="B2" s="125"/>
      <c r="C2" s="125"/>
      <c r="D2" s="125"/>
      <c r="E2" s="125"/>
      <c r="F2" s="125"/>
      <c r="G2" s="125"/>
      <c r="H2" s="125"/>
      <c r="I2" s="125"/>
      <c r="J2" s="125"/>
      <c r="K2" s="125"/>
      <c r="L2" s="125"/>
      <c r="M2" s="125"/>
      <c r="N2" s="125"/>
      <c r="O2" s="125"/>
    </row>
    <row r="3" spans="1:15" ht="38.25" customHeight="1" x14ac:dyDescent="0.25">
      <c r="A3" s="126" t="s">
        <v>46</v>
      </c>
      <c r="B3" s="126"/>
      <c r="C3" s="126"/>
      <c r="D3" s="126"/>
      <c r="E3" s="126"/>
      <c r="F3" s="126"/>
      <c r="G3" s="126"/>
      <c r="H3" s="126"/>
      <c r="I3" s="126"/>
      <c r="J3" s="126"/>
      <c r="K3" s="126"/>
      <c r="L3" s="126"/>
      <c r="M3" s="126"/>
      <c r="N3" s="126"/>
      <c r="O3" s="126"/>
    </row>
    <row r="4" spans="1:15" ht="23.25" x14ac:dyDescent="0.35">
      <c r="A4" s="110" t="s">
        <v>47</v>
      </c>
      <c r="B4" s="111"/>
      <c r="C4" s="111"/>
      <c r="D4" s="111"/>
      <c r="E4" s="111"/>
      <c r="F4" s="111"/>
      <c r="G4" s="111"/>
      <c r="H4" s="111"/>
      <c r="I4" s="111"/>
      <c r="J4" s="111"/>
      <c r="K4" s="111"/>
      <c r="L4" s="111"/>
      <c r="M4" s="111"/>
      <c r="N4" s="111"/>
      <c r="O4" s="111"/>
    </row>
    <row r="5" spans="1:15" ht="33" customHeight="1" x14ac:dyDescent="0.25">
      <c r="A5" s="105" t="s">
        <v>48</v>
      </c>
      <c r="B5" s="106"/>
      <c r="C5" s="106"/>
      <c r="D5" s="106"/>
      <c r="E5" s="106"/>
      <c r="F5" s="106"/>
      <c r="G5" s="106"/>
      <c r="H5" s="106"/>
      <c r="I5" s="106"/>
      <c r="J5" s="106"/>
      <c r="K5" s="106"/>
      <c r="L5" s="106"/>
      <c r="M5" s="106"/>
      <c r="N5" s="106"/>
      <c r="O5" s="106"/>
    </row>
    <row r="6" spans="1:15" ht="19.5" customHeight="1" x14ac:dyDescent="0.25">
      <c r="A6" s="105" t="s">
        <v>160</v>
      </c>
      <c r="B6" s="106"/>
      <c r="C6" s="106"/>
      <c r="D6" s="106"/>
      <c r="E6" s="106"/>
      <c r="F6" s="106"/>
      <c r="G6" s="106"/>
      <c r="H6" s="106"/>
      <c r="I6" s="106"/>
      <c r="J6" s="106"/>
      <c r="K6" s="106"/>
      <c r="L6" s="106"/>
      <c r="M6" s="106"/>
      <c r="N6" s="106"/>
      <c r="O6" s="106"/>
    </row>
    <row r="7" spans="1:15" ht="19.5" x14ac:dyDescent="0.25">
      <c r="A7" s="105"/>
      <c r="B7" s="106"/>
      <c r="C7" s="106"/>
      <c r="D7" s="106"/>
      <c r="E7" s="106"/>
      <c r="F7" s="106"/>
      <c r="G7" s="106"/>
      <c r="H7" s="106"/>
      <c r="I7" s="106"/>
      <c r="J7" s="106"/>
      <c r="K7" s="106"/>
      <c r="L7" s="106"/>
      <c r="M7" s="106"/>
      <c r="N7" s="106"/>
      <c r="O7" s="106"/>
    </row>
    <row r="8" spans="1:15" ht="19.5" customHeight="1" thickBot="1" x14ac:dyDescent="0.3">
      <c r="A8" s="49"/>
      <c r="B8" s="127" t="s">
        <v>50</v>
      </c>
      <c r="C8" s="128"/>
      <c r="D8" s="128"/>
      <c r="E8" s="128"/>
      <c r="F8" s="128"/>
      <c r="G8" s="128"/>
      <c r="H8" s="128"/>
      <c r="I8" s="128"/>
      <c r="J8" s="128"/>
      <c r="K8" s="128"/>
      <c r="L8" s="128"/>
      <c r="M8" s="128"/>
      <c r="N8" s="128"/>
      <c r="O8" s="128"/>
    </row>
    <row r="9" spans="1:15" s="14" customFormat="1" ht="18.75" customHeight="1" thickBot="1" x14ac:dyDescent="0.3">
      <c r="A9" s="129" t="s">
        <v>51</v>
      </c>
      <c r="B9" s="131" t="s">
        <v>52</v>
      </c>
      <c r="C9" s="118" t="s">
        <v>53</v>
      </c>
      <c r="D9" s="119"/>
      <c r="E9" s="119"/>
      <c r="F9" s="120"/>
      <c r="G9" s="118" t="s">
        <v>54</v>
      </c>
      <c r="H9" s="119"/>
      <c r="I9" s="119"/>
      <c r="J9" s="120"/>
      <c r="K9" s="118" t="s">
        <v>55</v>
      </c>
      <c r="L9" s="120"/>
      <c r="M9" s="121" t="s">
        <v>56</v>
      </c>
      <c r="N9" s="122"/>
      <c r="O9" s="123" t="s">
        <v>57</v>
      </c>
    </row>
    <row r="10" spans="1:15" ht="54.75" thickBot="1" x14ac:dyDescent="0.3">
      <c r="A10" s="130"/>
      <c r="B10" s="132"/>
      <c r="C10" s="15" t="s">
        <v>58</v>
      </c>
      <c r="D10" s="16" t="s">
        <v>59</v>
      </c>
      <c r="E10" s="16" t="s">
        <v>60</v>
      </c>
      <c r="F10" s="16" t="s">
        <v>61</v>
      </c>
      <c r="G10" s="16" t="s">
        <v>62</v>
      </c>
      <c r="H10" s="16" t="s">
        <v>63</v>
      </c>
      <c r="I10" s="16" t="s">
        <v>64</v>
      </c>
      <c r="J10" s="16" t="s">
        <v>65</v>
      </c>
      <c r="K10" s="16" t="s">
        <v>66</v>
      </c>
      <c r="L10" s="16" t="s">
        <v>67</v>
      </c>
      <c r="M10" s="16" t="s">
        <v>68</v>
      </c>
      <c r="N10" s="17" t="s">
        <v>69</v>
      </c>
      <c r="O10" s="124"/>
    </row>
    <row r="11" spans="1:15" ht="30" x14ac:dyDescent="0.25">
      <c r="A11" s="39">
        <v>1</v>
      </c>
      <c r="B11" s="43" t="s">
        <v>75</v>
      </c>
      <c r="C11" s="24">
        <v>0</v>
      </c>
      <c r="D11" s="24">
        <v>0</v>
      </c>
      <c r="E11" s="24">
        <v>0</v>
      </c>
      <c r="F11" s="24">
        <v>0</v>
      </c>
      <c r="G11" s="24">
        <f>30.5+1</f>
        <v>31.5</v>
      </c>
      <c r="H11" s="24">
        <v>1</v>
      </c>
      <c r="I11" s="24">
        <f>9+2</f>
        <v>11</v>
      </c>
      <c r="J11" s="24">
        <f>7.5+1</f>
        <v>8.5</v>
      </c>
      <c r="K11" s="24">
        <v>0</v>
      </c>
      <c r="L11" s="24">
        <v>0</v>
      </c>
      <c r="M11" s="24">
        <v>7</v>
      </c>
      <c r="N11" s="24">
        <v>4</v>
      </c>
      <c r="O11" s="42">
        <f>SUM(C11:N11)</f>
        <v>63</v>
      </c>
    </row>
    <row r="12" spans="1:15" ht="30" x14ac:dyDescent="0.25">
      <c r="A12" s="39">
        <f>1+A11</f>
        <v>2</v>
      </c>
      <c r="B12" s="43" t="s">
        <v>71</v>
      </c>
      <c r="C12" s="24">
        <v>0</v>
      </c>
      <c r="D12" s="24">
        <f>23+4+7.5-1</f>
        <v>33.5</v>
      </c>
      <c r="E12" s="24">
        <v>3.5</v>
      </c>
      <c r="F12" s="24">
        <v>2</v>
      </c>
      <c r="G12" s="24">
        <v>0.5</v>
      </c>
      <c r="H12" s="24">
        <v>10</v>
      </c>
      <c r="I12" s="24">
        <f>2+2</f>
        <v>4</v>
      </c>
      <c r="J12" s="24">
        <f>2+3</f>
        <v>5</v>
      </c>
      <c r="K12" s="24">
        <f>10</f>
        <v>10</v>
      </c>
      <c r="L12" s="24">
        <f>32-2</f>
        <v>30</v>
      </c>
      <c r="M12" s="24">
        <v>2.5</v>
      </c>
      <c r="N12" s="24">
        <v>4</v>
      </c>
      <c r="O12" s="42">
        <f t="shared" ref="O12:O66" si="0">SUM(C12:N12)</f>
        <v>105</v>
      </c>
    </row>
    <row r="13" spans="1:15" ht="30" x14ac:dyDescent="0.25">
      <c r="A13" s="39">
        <v>3</v>
      </c>
      <c r="B13" s="43" t="s">
        <v>73</v>
      </c>
      <c r="C13" s="24">
        <v>0.5</v>
      </c>
      <c r="D13" s="24">
        <f>17</f>
        <v>17</v>
      </c>
      <c r="E13" s="24">
        <v>33</v>
      </c>
      <c r="F13" s="24">
        <v>1.5</v>
      </c>
      <c r="G13" s="24">
        <v>2</v>
      </c>
      <c r="H13" s="24">
        <v>3.5</v>
      </c>
      <c r="I13" s="24">
        <f>4+4</f>
        <v>8</v>
      </c>
      <c r="J13" s="24">
        <f>1+3</f>
        <v>4</v>
      </c>
      <c r="K13" s="24">
        <f>14.5-1-2</f>
        <v>11.5</v>
      </c>
      <c r="L13" s="24">
        <v>10.5</v>
      </c>
      <c r="M13" s="24">
        <v>9.5</v>
      </c>
      <c r="N13" s="24">
        <v>4</v>
      </c>
      <c r="O13" s="42">
        <f t="shared" si="0"/>
        <v>105</v>
      </c>
    </row>
    <row r="14" spans="1:15" ht="30" x14ac:dyDescent="0.25">
      <c r="A14" s="39">
        <v>4</v>
      </c>
      <c r="B14" s="43" t="s">
        <v>72</v>
      </c>
      <c r="C14" s="24">
        <v>2</v>
      </c>
      <c r="D14" s="24">
        <v>0</v>
      </c>
      <c r="E14" s="24">
        <v>0</v>
      </c>
      <c r="F14" s="24">
        <f>14+4</f>
        <v>18</v>
      </c>
      <c r="G14" s="24">
        <v>8</v>
      </c>
      <c r="H14" s="24">
        <v>4</v>
      </c>
      <c r="I14" s="24">
        <f>14</f>
        <v>14</v>
      </c>
      <c r="J14" s="24">
        <f>8+2</f>
        <v>10</v>
      </c>
      <c r="K14" s="24">
        <v>8</v>
      </c>
      <c r="L14" s="24">
        <v>13</v>
      </c>
      <c r="M14" s="24">
        <v>3</v>
      </c>
      <c r="N14" s="24">
        <v>4</v>
      </c>
      <c r="O14" s="42">
        <f t="shared" si="0"/>
        <v>84</v>
      </c>
    </row>
    <row r="15" spans="1:15" ht="30" x14ac:dyDescent="0.25">
      <c r="A15" s="39">
        <v>5</v>
      </c>
      <c r="B15" s="50" t="s">
        <v>70</v>
      </c>
      <c r="C15" s="24">
        <v>0</v>
      </c>
      <c r="D15" s="24">
        <v>0</v>
      </c>
      <c r="E15" s="24">
        <v>0</v>
      </c>
      <c r="F15" s="24">
        <f>51.5</f>
        <v>51.5</v>
      </c>
      <c r="G15" s="24">
        <v>0</v>
      </c>
      <c r="H15" s="24">
        <v>0</v>
      </c>
      <c r="I15" s="24">
        <f>11.5+1</f>
        <v>12.5</v>
      </c>
      <c r="J15" s="24">
        <f>13+3</f>
        <v>16</v>
      </c>
      <c r="K15" s="24">
        <v>5</v>
      </c>
      <c r="L15" s="24">
        <v>1</v>
      </c>
      <c r="M15" s="24">
        <v>15</v>
      </c>
      <c r="N15" s="24">
        <v>4</v>
      </c>
      <c r="O15" s="24">
        <f t="shared" si="0"/>
        <v>105</v>
      </c>
    </row>
    <row r="16" spans="1:15" x14ac:dyDescent="0.25">
      <c r="A16" s="39">
        <f>1+A15</f>
        <v>6</v>
      </c>
      <c r="B16" s="43" t="s">
        <v>74</v>
      </c>
      <c r="C16" s="24">
        <v>3</v>
      </c>
      <c r="D16" s="24">
        <v>4</v>
      </c>
      <c r="E16" s="24">
        <v>4</v>
      </c>
      <c r="F16" s="24">
        <v>9.5</v>
      </c>
      <c r="G16" s="24">
        <v>1</v>
      </c>
      <c r="H16" s="24">
        <f>29.5-1</f>
        <v>28.5</v>
      </c>
      <c r="I16" s="24">
        <f>4.5+2</f>
        <v>6.5</v>
      </c>
      <c r="J16" s="24">
        <f>7.5+3</f>
        <v>10.5</v>
      </c>
      <c r="K16" s="24">
        <v>11</v>
      </c>
      <c r="L16" s="24">
        <v>19.5</v>
      </c>
      <c r="M16" s="24">
        <v>3.5</v>
      </c>
      <c r="N16" s="24">
        <v>4</v>
      </c>
      <c r="O16" s="42">
        <f t="shared" si="0"/>
        <v>105</v>
      </c>
    </row>
    <row r="17" spans="1:15" x14ac:dyDescent="0.25">
      <c r="A17" s="39">
        <v>7</v>
      </c>
      <c r="B17" s="43" t="s">
        <v>130</v>
      </c>
      <c r="C17" s="24">
        <v>0</v>
      </c>
      <c r="D17" s="24">
        <v>0</v>
      </c>
      <c r="E17" s="24">
        <v>0</v>
      </c>
      <c r="F17" s="24">
        <v>0</v>
      </c>
      <c r="G17" s="24">
        <v>0</v>
      </c>
      <c r="H17" s="24">
        <v>0</v>
      </c>
      <c r="I17" s="24">
        <v>2</v>
      </c>
      <c r="J17" s="24">
        <v>1</v>
      </c>
      <c r="K17" s="24">
        <f>17*2-9</f>
        <v>25</v>
      </c>
      <c r="L17" s="24">
        <v>0</v>
      </c>
      <c r="M17" s="24">
        <v>2</v>
      </c>
      <c r="N17" s="24">
        <v>2</v>
      </c>
      <c r="O17" s="42">
        <f t="shared" si="0"/>
        <v>32</v>
      </c>
    </row>
    <row r="18" spans="1:15" ht="60" x14ac:dyDescent="0.25">
      <c r="A18" s="39">
        <v>8</v>
      </c>
      <c r="B18" s="43" t="s">
        <v>79</v>
      </c>
      <c r="C18" s="24">
        <v>0.5</v>
      </c>
      <c r="D18" s="24">
        <v>1.5</v>
      </c>
      <c r="E18" s="24">
        <v>0</v>
      </c>
      <c r="F18" s="24">
        <v>12</v>
      </c>
      <c r="G18" s="24">
        <v>0.5</v>
      </c>
      <c r="H18" s="24">
        <f>13.5-3</f>
        <v>10.5</v>
      </c>
      <c r="I18" s="24">
        <f>10+2</f>
        <v>12</v>
      </c>
      <c r="J18" s="24">
        <f>0+3</f>
        <v>3</v>
      </c>
      <c r="K18" s="24">
        <v>19.5</v>
      </c>
      <c r="L18" s="24">
        <f>26.5+2</f>
        <v>28.5</v>
      </c>
      <c r="M18" s="24">
        <v>13</v>
      </c>
      <c r="N18" s="24">
        <v>4</v>
      </c>
      <c r="O18" s="42">
        <f t="shared" si="0"/>
        <v>105</v>
      </c>
    </row>
    <row r="19" spans="1:15" x14ac:dyDescent="0.25">
      <c r="A19" s="39">
        <f>1+A18</f>
        <v>9</v>
      </c>
      <c r="B19" s="43" t="s">
        <v>81</v>
      </c>
      <c r="C19" s="24">
        <v>2.5</v>
      </c>
      <c r="D19" s="24">
        <f>16</f>
        <v>16</v>
      </c>
      <c r="E19" s="24">
        <f>31.5</f>
        <v>31.5</v>
      </c>
      <c r="F19" s="24">
        <v>4.5</v>
      </c>
      <c r="G19" s="24">
        <v>0</v>
      </c>
      <c r="H19" s="24">
        <v>0</v>
      </c>
      <c r="I19" s="24">
        <f>2.5+2</f>
        <v>4.5</v>
      </c>
      <c r="J19" s="24">
        <f>0+2</f>
        <v>2</v>
      </c>
      <c r="K19" s="24">
        <v>2</v>
      </c>
      <c r="L19" s="24">
        <v>8.5</v>
      </c>
      <c r="M19" s="24">
        <v>8.5</v>
      </c>
      <c r="N19" s="24">
        <v>4</v>
      </c>
      <c r="O19" s="42">
        <f t="shared" si="0"/>
        <v>84</v>
      </c>
    </row>
    <row r="20" spans="1:15" ht="30" x14ac:dyDescent="0.25">
      <c r="A20" s="39">
        <v>10</v>
      </c>
      <c r="B20" s="43" t="s">
        <v>80</v>
      </c>
      <c r="C20" s="24">
        <v>3.5</v>
      </c>
      <c r="D20" s="24">
        <v>13.5</v>
      </c>
      <c r="E20" s="24">
        <v>8.5</v>
      </c>
      <c r="F20" s="24">
        <f>19.5</f>
        <v>19.5</v>
      </c>
      <c r="G20" s="24">
        <v>1</v>
      </c>
      <c r="H20" s="24">
        <v>2.5</v>
      </c>
      <c r="I20" s="24">
        <f>6+2</f>
        <v>8</v>
      </c>
      <c r="J20" s="24">
        <f>1+2</f>
        <v>3</v>
      </c>
      <c r="K20" s="24">
        <v>5.5</v>
      </c>
      <c r="L20" s="24">
        <v>9.5</v>
      </c>
      <c r="M20" s="24">
        <v>5.5</v>
      </c>
      <c r="N20" s="24">
        <v>4</v>
      </c>
      <c r="O20" s="42">
        <f t="shared" si="0"/>
        <v>84</v>
      </c>
    </row>
    <row r="21" spans="1:15" ht="30" x14ac:dyDescent="0.25">
      <c r="A21" s="39">
        <f>1+A20</f>
        <v>11</v>
      </c>
      <c r="B21" s="50" t="s">
        <v>78</v>
      </c>
      <c r="C21" s="24">
        <v>0</v>
      </c>
      <c r="D21" s="24">
        <v>0</v>
      </c>
      <c r="E21" s="24">
        <v>0</v>
      </c>
      <c r="F21" s="24">
        <f>51.5-1</f>
        <v>50.5</v>
      </c>
      <c r="G21" s="24">
        <v>0</v>
      </c>
      <c r="H21" s="24">
        <v>0</v>
      </c>
      <c r="I21" s="24">
        <f>9+2</f>
        <v>11</v>
      </c>
      <c r="J21" s="24">
        <f>16+3</f>
        <v>19</v>
      </c>
      <c r="K21" s="24">
        <v>1</v>
      </c>
      <c r="L21" s="24">
        <v>0</v>
      </c>
      <c r="M21" s="24">
        <v>19.5</v>
      </c>
      <c r="N21" s="24">
        <v>4</v>
      </c>
      <c r="O21" s="42">
        <f t="shared" si="0"/>
        <v>105</v>
      </c>
    </row>
    <row r="22" spans="1:15" x14ac:dyDescent="0.25">
      <c r="A22" s="39">
        <v>12</v>
      </c>
      <c r="B22" s="43" t="s">
        <v>82</v>
      </c>
      <c r="C22" s="24">
        <v>3</v>
      </c>
      <c r="D22" s="24">
        <v>3.5</v>
      </c>
      <c r="E22" s="24">
        <v>5</v>
      </c>
      <c r="F22" s="24">
        <v>1</v>
      </c>
      <c r="G22" s="24">
        <v>5.5</v>
      </c>
      <c r="H22" s="24">
        <f>28+1</f>
        <v>29</v>
      </c>
      <c r="I22" s="24">
        <f>3+2</f>
        <v>5</v>
      </c>
      <c r="J22" s="24">
        <f>11.5+1</f>
        <v>12.5</v>
      </c>
      <c r="K22" s="24">
        <v>14.5</v>
      </c>
      <c r="L22" s="24">
        <v>17</v>
      </c>
      <c r="M22" s="24">
        <v>5</v>
      </c>
      <c r="N22" s="24">
        <v>4</v>
      </c>
      <c r="O22" s="42">
        <f t="shared" si="0"/>
        <v>105</v>
      </c>
    </row>
    <row r="23" spans="1:15" x14ac:dyDescent="0.25">
      <c r="A23" s="39">
        <f>1+A22</f>
        <v>13</v>
      </c>
      <c r="B23" s="43" t="s">
        <v>77</v>
      </c>
      <c r="C23" s="24">
        <f>39+1</f>
        <v>40</v>
      </c>
      <c r="D23" s="24">
        <v>0</v>
      </c>
      <c r="E23" s="24">
        <v>1</v>
      </c>
      <c r="F23" s="24">
        <f>10-2</f>
        <v>8</v>
      </c>
      <c r="G23" s="24">
        <v>0</v>
      </c>
      <c r="H23" s="24">
        <v>5.5</v>
      </c>
      <c r="I23" s="24">
        <f>6+2</f>
        <v>8</v>
      </c>
      <c r="J23" s="24">
        <f>5.5+2</f>
        <v>7.5</v>
      </c>
      <c r="K23" s="24">
        <v>3.5</v>
      </c>
      <c r="L23" s="24">
        <v>2</v>
      </c>
      <c r="M23" s="24">
        <v>4.5</v>
      </c>
      <c r="N23" s="24">
        <v>4</v>
      </c>
      <c r="O23" s="42">
        <f t="shared" si="0"/>
        <v>84</v>
      </c>
    </row>
    <row r="24" spans="1:15" x14ac:dyDescent="0.25">
      <c r="A24" s="39">
        <v>14</v>
      </c>
      <c r="B24" s="43" t="s">
        <v>131</v>
      </c>
      <c r="C24" s="24">
        <v>0</v>
      </c>
      <c r="D24" s="24">
        <v>0</v>
      </c>
      <c r="E24" s="24">
        <v>0</v>
      </c>
      <c r="F24" s="24">
        <v>0</v>
      </c>
      <c r="G24" s="24">
        <v>0</v>
      </c>
      <c r="H24" s="24">
        <v>0</v>
      </c>
      <c r="I24" s="24">
        <v>2</v>
      </c>
      <c r="J24" s="24">
        <v>1</v>
      </c>
      <c r="K24" s="24">
        <f>17*2-9</f>
        <v>25</v>
      </c>
      <c r="L24" s="24">
        <v>0</v>
      </c>
      <c r="M24" s="24">
        <v>2</v>
      </c>
      <c r="N24" s="24">
        <v>2</v>
      </c>
      <c r="O24" s="42">
        <f t="shared" si="0"/>
        <v>32</v>
      </c>
    </row>
    <row r="25" spans="1:15" ht="45" x14ac:dyDescent="0.25">
      <c r="A25" s="39">
        <v>14</v>
      </c>
      <c r="B25" s="43" t="s">
        <v>161</v>
      </c>
      <c r="C25" s="24">
        <v>4</v>
      </c>
      <c r="D25" s="24">
        <v>2</v>
      </c>
      <c r="E25" s="24">
        <v>9</v>
      </c>
      <c r="F25" s="24">
        <v>11</v>
      </c>
      <c r="G25" s="24">
        <v>32</v>
      </c>
      <c r="H25" s="24">
        <v>10</v>
      </c>
      <c r="I25" s="24">
        <v>4</v>
      </c>
      <c r="J25" s="24">
        <v>7</v>
      </c>
      <c r="K25" s="24">
        <v>5</v>
      </c>
      <c r="L25" s="24">
        <v>5</v>
      </c>
      <c r="M25" s="24">
        <v>12</v>
      </c>
      <c r="N25" s="24">
        <v>4</v>
      </c>
      <c r="O25" s="42">
        <f t="shared" si="0"/>
        <v>105</v>
      </c>
    </row>
    <row r="26" spans="1:15" x14ac:dyDescent="0.25">
      <c r="A26" s="39">
        <f>1+A25</f>
        <v>15</v>
      </c>
      <c r="B26" s="43" t="s">
        <v>162</v>
      </c>
      <c r="C26" s="24">
        <v>1.5</v>
      </c>
      <c r="D26" s="24">
        <v>3.5</v>
      </c>
      <c r="E26" s="24">
        <v>22.5</v>
      </c>
      <c r="F26" s="24">
        <v>21.5</v>
      </c>
      <c r="G26" s="24">
        <v>20</v>
      </c>
      <c r="H26" s="24">
        <v>3.5</v>
      </c>
      <c r="I26" s="24">
        <v>5</v>
      </c>
      <c r="J26" s="24">
        <v>5.5</v>
      </c>
      <c r="K26" s="24">
        <v>6</v>
      </c>
      <c r="L26" s="24">
        <v>6</v>
      </c>
      <c r="M26" s="24">
        <v>6</v>
      </c>
      <c r="N26" s="24">
        <v>4</v>
      </c>
      <c r="O26" s="42">
        <f t="shared" si="0"/>
        <v>105</v>
      </c>
    </row>
    <row r="27" spans="1:15" ht="30" x14ac:dyDescent="0.25">
      <c r="A27" s="39">
        <v>16</v>
      </c>
      <c r="B27" s="43" t="s">
        <v>163</v>
      </c>
      <c r="C27" s="24">
        <v>0</v>
      </c>
      <c r="D27" s="24">
        <v>0</v>
      </c>
      <c r="E27" s="24">
        <v>11.5</v>
      </c>
      <c r="F27" s="24">
        <v>42</v>
      </c>
      <c r="G27" s="24">
        <v>7</v>
      </c>
      <c r="H27" s="24">
        <v>0</v>
      </c>
      <c r="I27" s="24">
        <v>7.5</v>
      </c>
      <c r="J27" s="24">
        <v>5.5</v>
      </c>
      <c r="K27" s="24">
        <v>3.5</v>
      </c>
      <c r="L27" s="24">
        <v>2</v>
      </c>
      <c r="M27" s="24">
        <v>22</v>
      </c>
      <c r="N27" s="24">
        <v>4</v>
      </c>
      <c r="O27" s="42">
        <f t="shared" si="0"/>
        <v>105</v>
      </c>
    </row>
    <row r="28" spans="1:15" ht="30" x14ac:dyDescent="0.25">
      <c r="A28" s="39">
        <f>1+A27</f>
        <v>17</v>
      </c>
      <c r="B28" s="43" t="s">
        <v>164</v>
      </c>
      <c r="C28" s="24">
        <v>4</v>
      </c>
      <c r="D28" s="24">
        <v>0</v>
      </c>
      <c r="E28" s="24">
        <v>0</v>
      </c>
      <c r="F28" s="24">
        <v>14</v>
      </c>
      <c r="G28" s="24">
        <v>8</v>
      </c>
      <c r="H28" s="24">
        <v>4</v>
      </c>
      <c r="I28" s="24">
        <v>14</v>
      </c>
      <c r="J28" s="24">
        <v>10</v>
      </c>
      <c r="K28" s="24">
        <v>8</v>
      </c>
      <c r="L28" s="24">
        <v>13</v>
      </c>
      <c r="M28" s="24">
        <v>5</v>
      </c>
      <c r="N28" s="24">
        <v>4</v>
      </c>
      <c r="O28" s="42">
        <f t="shared" si="0"/>
        <v>84</v>
      </c>
    </row>
    <row r="29" spans="1:15" x14ac:dyDescent="0.25">
      <c r="A29" s="39">
        <v>18</v>
      </c>
      <c r="B29" s="43" t="s">
        <v>165</v>
      </c>
      <c r="C29" s="24">
        <v>3.5</v>
      </c>
      <c r="D29" s="24">
        <v>0</v>
      </c>
      <c r="E29" s="24">
        <v>0</v>
      </c>
      <c r="F29" s="24">
        <v>22</v>
      </c>
      <c r="G29" s="24">
        <v>0</v>
      </c>
      <c r="H29" s="24">
        <v>2.5</v>
      </c>
      <c r="I29" s="24">
        <v>8</v>
      </c>
      <c r="J29" s="24">
        <v>7.5</v>
      </c>
      <c r="K29" s="24">
        <v>8.5</v>
      </c>
      <c r="L29" s="24">
        <v>0</v>
      </c>
      <c r="M29" s="24">
        <v>7</v>
      </c>
      <c r="N29" s="24">
        <v>4</v>
      </c>
      <c r="O29" s="42">
        <f t="shared" si="0"/>
        <v>63</v>
      </c>
    </row>
    <row r="30" spans="1:15" ht="60" x14ac:dyDescent="0.25">
      <c r="A30" s="39">
        <v>19</v>
      </c>
      <c r="B30" s="43" t="s">
        <v>166</v>
      </c>
      <c r="C30" s="24">
        <v>0</v>
      </c>
      <c r="D30" s="24">
        <v>0</v>
      </c>
      <c r="E30" s="24">
        <v>1</v>
      </c>
      <c r="F30" s="24">
        <v>22.5</v>
      </c>
      <c r="G30" s="24">
        <v>0</v>
      </c>
      <c r="H30" s="24">
        <v>0</v>
      </c>
      <c r="I30" s="24">
        <v>2.5</v>
      </c>
      <c r="J30" s="24">
        <v>8</v>
      </c>
      <c r="K30" s="24">
        <v>17.5</v>
      </c>
      <c r="L30" s="24">
        <v>3.5</v>
      </c>
      <c r="M30" s="24">
        <v>4</v>
      </c>
      <c r="N30" s="24">
        <v>4</v>
      </c>
      <c r="O30" s="42">
        <f t="shared" si="0"/>
        <v>63</v>
      </c>
    </row>
    <row r="31" spans="1:15" ht="45" x14ac:dyDescent="0.25">
      <c r="A31" s="39">
        <v>20</v>
      </c>
      <c r="B31" s="43" t="s">
        <v>167</v>
      </c>
      <c r="C31" s="24">
        <v>0</v>
      </c>
      <c r="D31" s="24">
        <v>0</v>
      </c>
      <c r="E31" s="24">
        <v>0.5</v>
      </c>
      <c r="F31" s="24">
        <v>16</v>
      </c>
      <c r="G31" s="24">
        <v>30</v>
      </c>
      <c r="H31" s="24">
        <v>7</v>
      </c>
      <c r="I31" s="24">
        <v>7.5</v>
      </c>
      <c r="J31" s="24">
        <v>9.5</v>
      </c>
      <c r="K31" s="24">
        <v>2</v>
      </c>
      <c r="L31" s="24">
        <v>0</v>
      </c>
      <c r="M31" s="24">
        <v>7.5</v>
      </c>
      <c r="N31" s="24">
        <v>4</v>
      </c>
      <c r="O31" s="42">
        <f t="shared" si="0"/>
        <v>84</v>
      </c>
    </row>
    <row r="32" spans="1:15" ht="45" x14ac:dyDescent="0.25">
      <c r="A32" s="39">
        <f>1+A31</f>
        <v>21</v>
      </c>
      <c r="B32" s="43" t="s">
        <v>168</v>
      </c>
      <c r="C32" s="24">
        <v>0</v>
      </c>
      <c r="D32" s="24">
        <v>0</v>
      </c>
      <c r="E32" s="24">
        <v>0</v>
      </c>
      <c r="F32" s="24">
        <v>30</v>
      </c>
      <c r="G32" s="24">
        <v>20</v>
      </c>
      <c r="H32" s="24">
        <v>0</v>
      </c>
      <c r="I32" s="24">
        <v>8.5</v>
      </c>
      <c r="J32" s="24">
        <v>7.5</v>
      </c>
      <c r="K32" s="24">
        <v>0</v>
      </c>
      <c r="L32" s="24">
        <v>0</v>
      </c>
      <c r="M32" s="24">
        <v>14</v>
      </c>
      <c r="N32" s="24">
        <v>4</v>
      </c>
      <c r="O32" s="42">
        <f t="shared" si="0"/>
        <v>84</v>
      </c>
    </row>
    <row r="33" spans="1:15" ht="60" x14ac:dyDescent="0.25">
      <c r="A33" s="39">
        <v>21</v>
      </c>
      <c r="B33" s="43" t="s">
        <v>169</v>
      </c>
      <c r="C33" s="24">
        <v>2</v>
      </c>
      <c r="D33" s="24">
        <v>0</v>
      </c>
      <c r="E33" s="24">
        <v>0.5</v>
      </c>
      <c r="F33" s="24">
        <v>37.5</v>
      </c>
      <c r="G33" s="24">
        <v>18</v>
      </c>
      <c r="H33" s="24">
        <v>7.5</v>
      </c>
      <c r="I33" s="24">
        <v>8.5</v>
      </c>
      <c r="J33" s="24">
        <v>11</v>
      </c>
      <c r="K33" s="24">
        <v>6.5</v>
      </c>
      <c r="L33" s="24">
        <v>0</v>
      </c>
      <c r="M33" s="24">
        <v>9.5</v>
      </c>
      <c r="N33" s="24">
        <v>4</v>
      </c>
      <c r="O33" s="42">
        <f t="shared" si="0"/>
        <v>105</v>
      </c>
    </row>
    <row r="34" spans="1:15" ht="30" x14ac:dyDescent="0.25">
      <c r="A34" s="39">
        <f>1+A33</f>
        <v>22</v>
      </c>
      <c r="B34" s="43" t="s">
        <v>96</v>
      </c>
      <c r="C34" s="24">
        <v>0.5</v>
      </c>
      <c r="D34" s="24">
        <v>0</v>
      </c>
      <c r="E34" s="24">
        <v>0</v>
      </c>
      <c r="F34" s="24">
        <v>22.5</v>
      </c>
      <c r="G34" s="24">
        <v>6.5</v>
      </c>
      <c r="H34" s="24">
        <v>10</v>
      </c>
      <c r="I34" s="24">
        <v>13.5</v>
      </c>
      <c r="J34" s="24">
        <v>8.5</v>
      </c>
      <c r="K34" s="24">
        <v>9.5</v>
      </c>
      <c r="L34" s="24">
        <v>4</v>
      </c>
      <c r="M34" s="24">
        <v>5</v>
      </c>
      <c r="N34" s="24">
        <v>4</v>
      </c>
      <c r="O34" s="42">
        <f t="shared" si="0"/>
        <v>84</v>
      </c>
    </row>
    <row r="35" spans="1:15" ht="30" x14ac:dyDescent="0.25">
      <c r="A35" s="39">
        <v>23</v>
      </c>
      <c r="B35" s="43" t="s">
        <v>170</v>
      </c>
      <c r="C35" s="24">
        <v>2</v>
      </c>
      <c r="D35" s="24">
        <v>0</v>
      </c>
      <c r="E35" s="24">
        <v>0</v>
      </c>
      <c r="F35" s="24">
        <v>15</v>
      </c>
      <c r="G35" s="24">
        <v>3</v>
      </c>
      <c r="H35" s="24">
        <v>0</v>
      </c>
      <c r="I35" s="24">
        <v>9.5</v>
      </c>
      <c r="J35" s="24">
        <v>5</v>
      </c>
      <c r="K35" s="24">
        <v>10.5</v>
      </c>
      <c r="L35" s="24">
        <v>6.5</v>
      </c>
      <c r="M35" s="24">
        <v>7.5</v>
      </c>
      <c r="N35" s="24">
        <v>4</v>
      </c>
      <c r="O35" s="42">
        <f t="shared" si="0"/>
        <v>63</v>
      </c>
    </row>
    <row r="36" spans="1:15" ht="30" x14ac:dyDescent="0.25">
      <c r="A36" s="39">
        <f>1+A35</f>
        <v>24</v>
      </c>
      <c r="B36" s="43" t="s">
        <v>171</v>
      </c>
      <c r="C36" s="24">
        <v>0</v>
      </c>
      <c r="D36" s="24">
        <v>22.5</v>
      </c>
      <c r="E36" s="24">
        <v>12</v>
      </c>
      <c r="F36" s="24">
        <v>6.5</v>
      </c>
      <c r="G36" s="24">
        <v>1.5</v>
      </c>
      <c r="H36" s="24">
        <v>7.5</v>
      </c>
      <c r="I36" s="24">
        <v>5.5</v>
      </c>
      <c r="J36" s="24">
        <v>7.5</v>
      </c>
      <c r="K36" s="24">
        <v>9</v>
      </c>
      <c r="L36" s="24">
        <v>22</v>
      </c>
      <c r="M36" s="24">
        <v>7</v>
      </c>
      <c r="N36" s="24">
        <v>4</v>
      </c>
      <c r="O36" s="42">
        <f t="shared" si="0"/>
        <v>105</v>
      </c>
    </row>
    <row r="37" spans="1:15" ht="45" x14ac:dyDescent="0.25">
      <c r="A37" s="39">
        <v>25</v>
      </c>
      <c r="B37" s="43" t="s">
        <v>172</v>
      </c>
      <c r="C37" s="42">
        <v>0</v>
      </c>
      <c r="D37" s="42">
        <v>0</v>
      </c>
      <c r="E37" s="42">
        <v>0</v>
      </c>
      <c r="F37" s="42">
        <v>28.5</v>
      </c>
      <c r="G37" s="42">
        <v>0</v>
      </c>
      <c r="H37" s="42">
        <v>4</v>
      </c>
      <c r="I37" s="42">
        <v>2.5</v>
      </c>
      <c r="J37" s="42">
        <v>18</v>
      </c>
      <c r="K37" s="42">
        <v>1</v>
      </c>
      <c r="L37" s="42">
        <v>0</v>
      </c>
      <c r="M37" s="42">
        <v>5</v>
      </c>
      <c r="N37" s="42">
        <v>4</v>
      </c>
      <c r="O37" s="42">
        <f t="shared" si="0"/>
        <v>63</v>
      </c>
    </row>
    <row r="38" spans="1:15" x14ac:dyDescent="0.25">
      <c r="A38" s="39">
        <f>1+A37</f>
        <v>26</v>
      </c>
      <c r="B38" s="43" t="s">
        <v>173</v>
      </c>
      <c r="C38" s="24">
        <v>0</v>
      </c>
      <c r="D38" s="24">
        <v>0</v>
      </c>
      <c r="E38" s="24">
        <v>0.5</v>
      </c>
      <c r="F38" s="24">
        <v>3</v>
      </c>
      <c r="G38" s="24">
        <v>20.5</v>
      </c>
      <c r="H38" s="24">
        <v>10</v>
      </c>
      <c r="I38" s="24">
        <v>9.5</v>
      </c>
      <c r="J38" s="24">
        <v>5</v>
      </c>
      <c r="K38" s="24">
        <v>0</v>
      </c>
      <c r="L38" s="24">
        <v>0</v>
      </c>
      <c r="M38" s="24">
        <v>10.5</v>
      </c>
      <c r="N38" s="24">
        <v>4</v>
      </c>
      <c r="O38" s="42">
        <f t="shared" si="0"/>
        <v>63</v>
      </c>
    </row>
    <row r="39" spans="1:15" ht="45" x14ac:dyDescent="0.25">
      <c r="A39" s="39">
        <v>27</v>
      </c>
      <c r="B39" s="43" t="s">
        <v>174</v>
      </c>
      <c r="C39" s="24">
        <v>2</v>
      </c>
      <c r="D39" s="24">
        <v>0</v>
      </c>
      <c r="E39" s="24">
        <v>5</v>
      </c>
      <c r="F39" s="24">
        <v>43</v>
      </c>
      <c r="G39" s="24">
        <v>2</v>
      </c>
      <c r="H39" s="24">
        <v>0</v>
      </c>
      <c r="I39" s="24">
        <v>8</v>
      </c>
      <c r="J39" s="24">
        <v>14.5</v>
      </c>
      <c r="K39" s="24">
        <v>11.5</v>
      </c>
      <c r="L39" s="24">
        <v>8</v>
      </c>
      <c r="M39" s="24">
        <v>7</v>
      </c>
      <c r="N39" s="24">
        <v>4</v>
      </c>
      <c r="O39" s="42">
        <f t="shared" si="0"/>
        <v>105</v>
      </c>
    </row>
    <row r="40" spans="1:15" ht="30" x14ac:dyDescent="0.25">
      <c r="A40" s="39">
        <f>1+A39</f>
        <v>28</v>
      </c>
      <c r="B40" s="43" t="s">
        <v>175</v>
      </c>
      <c r="C40" s="24">
        <v>0</v>
      </c>
      <c r="D40" s="24">
        <v>0</v>
      </c>
      <c r="E40" s="24">
        <v>0</v>
      </c>
      <c r="F40" s="24">
        <v>53.5</v>
      </c>
      <c r="G40" s="24">
        <v>7.5</v>
      </c>
      <c r="H40" s="24">
        <v>0</v>
      </c>
      <c r="I40" s="24">
        <v>11</v>
      </c>
      <c r="J40" s="24">
        <v>0</v>
      </c>
      <c r="K40" s="24">
        <v>5</v>
      </c>
      <c r="L40" s="24">
        <v>6</v>
      </c>
      <c r="M40" s="24">
        <v>18</v>
      </c>
      <c r="N40" s="24">
        <v>4</v>
      </c>
      <c r="O40" s="42">
        <f t="shared" si="0"/>
        <v>105</v>
      </c>
    </row>
    <row r="41" spans="1:15" ht="30" x14ac:dyDescent="0.25">
      <c r="A41" s="39">
        <v>29</v>
      </c>
      <c r="B41" s="43" t="s">
        <v>176</v>
      </c>
      <c r="C41" s="24">
        <v>2</v>
      </c>
      <c r="D41" s="24">
        <v>0</v>
      </c>
      <c r="E41" s="24">
        <v>0</v>
      </c>
      <c r="F41" s="24">
        <v>34</v>
      </c>
      <c r="G41" s="24">
        <v>0</v>
      </c>
      <c r="H41" s="24">
        <v>3.5</v>
      </c>
      <c r="I41" s="24">
        <v>6.5</v>
      </c>
      <c r="J41" s="24">
        <v>4.5</v>
      </c>
      <c r="K41" s="24">
        <v>44.5</v>
      </c>
      <c r="L41" s="24">
        <v>0</v>
      </c>
      <c r="M41" s="24">
        <v>6</v>
      </c>
      <c r="N41" s="24">
        <v>4</v>
      </c>
      <c r="O41" s="42">
        <f t="shared" si="0"/>
        <v>105</v>
      </c>
    </row>
    <row r="42" spans="1:15" ht="30" x14ac:dyDescent="0.25">
      <c r="A42" s="39">
        <f>1+A41</f>
        <v>30</v>
      </c>
      <c r="B42" s="50" t="s">
        <v>177</v>
      </c>
      <c r="C42" s="24">
        <v>0</v>
      </c>
      <c r="D42" s="24">
        <v>0</v>
      </c>
      <c r="E42" s="24">
        <v>0</v>
      </c>
      <c r="F42" s="24">
        <v>19.5</v>
      </c>
      <c r="G42" s="24">
        <v>3.5</v>
      </c>
      <c r="H42" s="24">
        <v>6</v>
      </c>
      <c r="I42" s="24">
        <v>9.5</v>
      </c>
      <c r="J42" s="24">
        <v>10.5</v>
      </c>
      <c r="K42" s="24">
        <v>1</v>
      </c>
      <c r="L42" s="24">
        <v>0</v>
      </c>
      <c r="M42" s="24">
        <v>9</v>
      </c>
      <c r="N42" s="24">
        <v>4</v>
      </c>
      <c r="O42" s="42">
        <f t="shared" si="0"/>
        <v>63</v>
      </c>
    </row>
    <row r="43" spans="1:15" ht="60" x14ac:dyDescent="0.25">
      <c r="A43" s="39">
        <v>31</v>
      </c>
      <c r="B43" s="43" t="s">
        <v>100</v>
      </c>
      <c r="C43" s="24">
        <v>8</v>
      </c>
      <c r="D43" s="24">
        <v>15</v>
      </c>
      <c r="E43" s="24">
        <v>3.5</v>
      </c>
      <c r="F43" s="24">
        <v>3</v>
      </c>
      <c r="G43" s="24">
        <v>1.5</v>
      </c>
      <c r="H43" s="24">
        <v>15.5</v>
      </c>
      <c r="I43" s="24">
        <v>7</v>
      </c>
      <c r="J43" s="24">
        <v>8</v>
      </c>
      <c r="K43" s="24">
        <v>10</v>
      </c>
      <c r="L43" s="24">
        <v>20</v>
      </c>
      <c r="M43" s="24">
        <v>9.5</v>
      </c>
      <c r="N43" s="24">
        <v>4</v>
      </c>
      <c r="O43" s="42">
        <f t="shared" si="0"/>
        <v>105</v>
      </c>
    </row>
    <row r="44" spans="1:15" ht="30" x14ac:dyDescent="0.25">
      <c r="A44" s="39">
        <f>1+A43</f>
        <v>32</v>
      </c>
      <c r="B44" s="43" t="s">
        <v>178</v>
      </c>
      <c r="C44" s="24">
        <v>0</v>
      </c>
      <c r="D44" s="24">
        <v>0</v>
      </c>
      <c r="E44" s="24">
        <v>17</v>
      </c>
      <c r="F44" s="24">
        <v>10.5</v>
      </c>
      <c r="G44" s="24">
        <v>25.5</v>
      </c>
      <c r="H44" s="24">
        <v>0</v>
      </c>
      <c r="I44" s="24">
        <v>2</v>
      </c>
      <c r="J44" s="24">
        <v>0</v>
      </c>
      <c r="K44" s="24">
        <v>0</v>
      </c>
      <c r="L44" s="24">
        <v>4</v>
      </c>
      <c r="M44" s="24">
        <v>0</v>
      </c>
      <c r="N44" s="24">
        <v>4</v>
      </c>
      <c r="O44" s="42">
        <f t="shared" si="0"/>
        <v>63</v>
      </c>
    </row>
    <row r="45" spans="1:15" x14ac:dyDescent="0.25">
      <c r="A45" s="39">
        <v>33</v>
      </c>
      <c r="B45" s="43" t="s">
        <v>179</v>
      </c>
      <c r="C45" s="24">
        <v>0</v>
      </c>
      <c r="D45" s="24">
        <v>0</v>
      </c>
      <c r="E45" s="24">
        <v>0</v>
      </c>
      <c r="F45" s="24">
        <v>21.5</v>
      </c>
      <c r="G45" s="24">
        <v>0</v>
      </c>
      <c r="H45" s="24">
        <v>3.5</v>
      </c>
      <c r="I45" s="24">
        <v>17</v>
      </c>
      <c r="J45" s="24">
        <v>13</v>
      </c>
      <c r="K45" s="24">
        <v>0</v>
      </c>
      <c r="L45" s="24">
        <v>0</v>
      </c>
      <c r="M45" s="24">
        <v>4</v>
      </c>
      <c r="N45" s="24">
        <v>4</v>
      </c>
      <c r="O45" s="42">
        <f t="shared" si="0"/>
        <v>63</v>
      </c>
    </row>
    <row r="46" spans="1:15" ht="45" x14ac:dyDescent="0.25">
      <c r="A46" s="39">
        <f>1+A45</f>
        <v>34</v>
      </c>
      <c r="B46" s="43" t="s">
        <v>180</v>
      </c>
      <c r="C46" s="24">
        <v>2</v>
      </c>
      <c r="D46" s="24">
        <v>0</v>
      </c>
      <c r="E46" s="24">
        <v>2</v>
      </c>
      <c r="F46" s="24">
        <v>31</v>
      </c>
      <c r="G46" s="24">
        <v>2</v>
      </c>
      <c r="H46" s="24">
        <v>0</v>
      </c>
      <c r="I46" s="24">
        <v>10</v>
      </c>
      <c r="J46" s="24">
        <v>0.5</v>
      </c>
      <c r="K46" s="24">
        <v>1</v>
      </c>
      <c r="L46" s="24">
        <v>0</v>
      </c>
      <c r="M46" s="24">
        <v>10.5</v>
      </c>
      <c r="N46" s="24">
        <v>4</v>
      </c>
      <c r="O46" s="42">
        <f t="shared" si="0"/>
        <v>63</v>
      </c>
    </row>
    <row r="47" spans="1:15" x14ac:dyDescent="0.25">
      <c r="A47" s="39">
        <v>35</v>
      </c>
      <c r="B47" s="43" t="s">
        <v>181</v>
      </c>
      <c r="C47" s="24">
        <v>0</v>
      </c>
      <c r="D47" s="24">
        <v>0</v>
      </c>
      <c r="E47" s="24">
        <v>0</v>
      </c>
      <c r="F47" s="24">
        <v>18</v>
      </c>
      <c r="G47" s="24">
        <v>8</v>
      </c>
      <c r="H47" s="24">
        <v>0.5</v>
      </c>
      <c r="I47" s="24">
        <v>12</v>
      </c>
      <c r="J47" s="24">
        <v>10.5</v>
      </c>
      <c r="K47" s="24">
        <v>0</v>
      </c>
      <c r="L47" s="24">
        <v>5</v>
      </c>
      <c r="M47" s="24">
        <v>5</v>
      </c>
      <c r="N47" s="24">
        <v>4</v>
      </c>
      <c r="O47" s="42">
        <f t="shared" si="0"/>
        <v>63</v>
      </c>
    </row>
    <row r="48" spans="1:15" ht="45" x14ac:dyDescent="0.25">
      <c r="A48" s="39">
        <f>1+A47</f>
        <v>36</v>
      </c>
      <c r="B48" s="43" t="s">
        <v>182</v>
      </c>
      <c r="C48" s="24">
        <v>0</v>
      </c>
      <c r="D48" s="24">
        <v>0</v>
      </c>
      <c r="E48" s="24">
        <v>0</v>
      </c>
      <c r="F48" s="24">
        <v>37</v>
      </c>
      <c r="G48" s="24">
        <v>30</v>
      </c>
      <c r="H48" s="24">
        <v>0</v>
      </c>
      <c r="I48" s="24">
        <v>5.5</v>
      </c>
      <c r="J48" s="24">
        <v>1.5</v>
      </c>
      <c r="K48" s="24">
        <v>0.5</v>
      </c>
      <c r="L48" s="24">
        <v>0</v>
      </c>
      <c r="M48" s="24">
        <v>5.5</v>
      </c>
      <c r="N48" s="24">
        <v>4</v>
      </c>
      <c r="O48" s="42">
        <f t="shared" si="0"/>
        <v>84</v>
      </c>
    </row>
    <row r="49" spans="1:15" x14ac:dyDescent="0.25">
      <c r="A49" s="39">
        <v>37</v>
      </c>
      <c r="B49" s="43" t="s">
        <v>95</v>
      </c>
      <c r="C49" s="24">
        <v>0</v>
      </c>
      <c r="D49" s="24">
        <v>0</v>
      </c>
      <c r="E49" s="24">
        <v>0</v>
      </c>
      <c r="F49" s="24">
        <v>6.5</v>
      </c>
      <c r="G49" s="24">
        <v>8.5</v>
      </c>
      <c r="H49" s="24">
        <v>11.5</v>
      </c>
      <c r="I49" s="24">
        <v>10</v>
      </c>
      <c r="J49" s="24">
        <v>11.5</v>
      </c>
      <c r="K49" s="24">
        <v>5.5</v>
      </c>
      <c r="L49" s="24">
        <v>2</v>
      </c>
      <c r="M49" s="24">
        <v>3.5</v>
      </c>
      <c r="N49" s="24">
        <v>4</v>
      </c>
      <c r="O49" s="42">
        <f t="shared" si="0"/>
        <v>63</v>
      </c>
    </row>
    <row r="50" spans="1:15" ht="30" x14ac:dyDescent="0.25">
      <c r="A50" s="39">
        <f>1+A49</f>
        <v>38</v>
      </c>
      <c r="B50" s="43" t="s">
        <v>106</v>
      </c>
      <c r="C50" s="24">
        <v>0.5</v>
      </c>
      <c r="D50" s="24">
        <v>15.5</v>
      </c>
      <c r="E50" s="24">
        <v>0.5</v>
      </c>
      <c r="F50" s="24">
        <v>4.5</v>
      </c>
      <c r="G50" s="24">
        <v>1.5</v>
      </c>
      <c r="H50" s="24">
        <v>15</v>
      </c>
      <c r="I50" s="24">
        <v>5</v>
      </c>
      <c r="J50" s="24">
        <v>5.5</v>
      </c>
      <c r="K50" s="24">
        <v>7.5</v>
      </c>
      <c r="L50" s="24">
        <v>13.5</v>
      </c>
      <c r="M50" s="24">
        <v>11</v>
      </c>
      <c r="N50" s="24">
        <v>4</v>
      </c>
      <c r="O50" s="42">
        <f t="shared" si="0"/>
        <v>84</v>
      </c>
    </row>
    <row r="51" spans="1:15" ht="60" x14ac:dyDescent="0.25">
      <c r="A51" s="39">
        <v>39</v>
      </c>
      <c r="B51" s="43" t="s">
        <v>183</v>
      </c>
      <c r="C51" s="24">
        <v>0</v>
      </c>
      <c r="D51" s="24">
        <v>0</v>
      </c>
      <c r="E51" s="24">
        <v>0</v>
      </c>
      <c r="F51" s="24">
        <v>21.5</v>
      </c>
      <c r="G51" s="24">
        <v>26</v>
      </c>
      <c r="H51" s="24">
        <v>0.5</v>
      </c>
      <c r="I51" s="24">
        <v>8.5</v>
      </c>
      <c r="J51" s="24">
        <v>2</v>
      </c>
      <c r="K51" s="24">
        <v>0</v>
      </c>
      <c r="L51" s="24">
        <v>0</v>
      </c>
      <c r="M51" s="24">
        <v>0.5</v>
      </c>
      <c r="N51" s="24">
        <v>4</v>
      </c>
      <c r="O51" s="42">
        <f t="shared" si="0"/>
        <v>63</v>
      </c>
    </row>
    <row r="52" spans="1:15" ht="45" x14ac:dyDescent="0.25">
      <c r="A52" s="39">
        <f>1+A51</f>
        <v>40</v>
      </c>
      <c r="B52" s="43" t="s">
        <v>184</v>
      </c>
      <c r="C52" s="24">
        <v>0</v>
      </c>
      <c r="D52" s="24">
        <v>0</v>
      </c>
      <c r="E52" s="24">
        <v>0</v>
      </c>
      <c r="F52" s="24">
        <v>18</v>
      </c>
      <c r="G52" s="24">
        <v>0</v>
      </c>
      <c r="H52" s="24">
        <v>0</v>
      </c>
      <c r="I52" s="24">
        <v>6</v>
      </c>
      <c r="J52" s="24">
        <v>6</v>
      </c>
      <c r="K52" s="24">
        <v>11</v>
      </c>
      <c r="L52" s="24">
        <v>11.5</v>
      </c>
      <c r="M52" s="24">
        <v>6.5</v>
      </c>
      <c r="N52" s="24">
        <v>4</v>
      </c>
      <c r="O52" s="42">
        <f t="shared" si="0"/>
        <v>63</v>
      </c>
    </row>
    <row r="53" spans="1:15" ht="30" x14ac:dyDescent="0.25">
      <c r="A53" s="39">
        <v>41</v>
      </c>
      <c r="B53" s="50" t="s">
        <v>112</v>
      </c>
      <c r="C53" s="24">
        <v>0</v>
      </c>
      <c r="D53" s="24">
        <v>0</v>
      </c>
      <c r="E53" s="24">
        <v>0</v>
      </c>
      <c r="F53" s="24">
        <v>22</v>
      </c>
      <c r="G53" s="24">
        <v>0.5</v>
      </c>
      <c r="H53" s="24">
        <v>0</v>
      </c>
      <c r="I53" s="24">
        <v>13</v>
      </c>
      <c r="J53" s="24">
        <v>24</v>
      </c>
      <c r="K53" s="24">
        <v>0.5</v>
      </c>
      <c r="L53" s="24">
        <v>0</v>
      </c>
      <c r="M53" s="24">
        <v>20</v>
      </c>
      <c r="N53" s="24">
        <v>4</v>
      </c>
      <c r="O53" s="42">
        <f t="shared" si="0"/>
        <v>84</v>
      </c>
    </row>
    <row r="54" spans="1:15" ht="45" x14ac:dyDescent="0.25">
      <c r="A54" s="39">
        <f>1+A53</f>
        <v>42</v>
      </c>
      <c r="B54" s="50" t="s">
        <v>113</v>
      </c>
      <c r="C54" s="24">
        <v>0</v>
      </c>
      <c r="D54" s="24">
        <v>0</v>
      </c>
      <c r="E54" s="24">
        <v>0</v>
      </c>
      <c r="F54" s="24">
        <v>37.5</v>
      </c>
      <c r="G54" s="24">
        <v>1.5</v>
      </c>
      <c r="H54" s="24">
        <v>1</v>
      </c>
      <c r="I54" s="24">
        <v>19.5</v>
      </c>
      <c r="J54" s="24">
        <v>9.5</v>
      </c>
      <c r="K54" s="24">
        <v>0.5</v>
      </c>
      <c r="L54" s="24">
        <v>0</v>
      </c>
      <c r="M54" s="24">
        <v>10.5</v>
      </c>
      <c r="N54" s="24">
        <v>4</v>
      </c>
      <c r="O54" s="42">
        <f t="shared" si="0"/>
        <v>84</v>
      </c>
    </row>
    <row r="55" spans="1:15" ht="45" x14ac:dyDescent="0.25">
      <c r="A55" s="39">
        <v>43</v>
      </c>
      <c r="B55" s="50" t="s">
        <v>114</v>
      </c>
      <c r="C55" s="24">
        <v>3.5</v>
      </c>
      <c r="D55" s="24">
        <v>0</v>
      </c>
      <c r="E55" s="24">
        <v>0</v>
      </c>
      <c r="F55" s="24">
        <v>11</v>
      </c>
      <c r="G55" s="24">
        <v>4</v>
      </c>
      <c r="H55" s="24">
        <v>1.5</v>
      </c>
      <c r="I55" s="24">
        <v>7.5</v>
      </c>
      <c r="J55" s="24">
        <v>8</v>
      </c>
      <c r="K55" s="24">
        <v>26.5</v>
      </c>
      <c r="L55" s="24">
        <v>12.5</v>
      </c>
      <c r="M55" s="24">
        <v>5.5</v>
      </c>
      <c r="N55" s="24">
        <v>4</v>
      </c>
      <c r="O55" s="42">
        <f t="shared" si="0"/>
        <v>84</v>
      </c>
    </row>
    <row r="56" spans="1:15" ht="60" x14ac:dyDescent="0.25">
      <c r="A56" s="39">
        <f>1+A55</f>
        <v>44</v>
      </c>
      <c r="B56" s="50" t="s">
        <v>115</v>
      </c>
      <c r="C56" s="24">
        <v>0</v>
      </c>
      <c r="D56" s="24">
        <v>1.5</v>
      </c>
      <c r="E56" s="24">
        <v>0</v>
      </c>
      <c r="F56" s="24">
        <v>5</v>
      </c>
      <c r="G56" s="24">
        <v>21.5</v>
      </c>
      <c r="H56" s="24">
        <v>18</v>
      </c>
      <c r="I56" s="24">
        <v>15.5</v>
      </c>
      <c r="J56" s="24">
        <v>8</v>
      </c>
      <c r="K56" s="24">
        <v>1</v>
      </c>
      <c r="L56" s="24">
        <v>0</v>
      </c>
      <c r="M56" s="24">
        <v>9.5</v>
      </c>
      <c r="N56" s="24">
        <v>4</v>
      </c>
      <c r="O56" s="42">
        <f t="shared" si="0"/>
        <v>84</v>
      </c>
    </row>
    <row r="57" spans="1:15" ht="30" x14ac:dyDescent="0.25">
      <c r="A57" s="39">
        <v>45</v>
      </c>
      <c r="B57" s="50" t="s">
        <v>116</v>
      </c>
      <c r="C57" s="24">
        <v>0</v>
      </c>
      <c r="D57" s="24">
        <v>0</v>
      </c>
      <c r="E57" s="24">
        <v>3</v>
      </c>
      <c r="F57" s="24">
        <v>25</v>
      </c>
      <c r="G57" s="24">
        <v>0</v>
      </c>
      <c r="H57" s="24">
        <v>0</v>
      </c>
      <c r="I57" s="24">
        <v>9</v>
      </c>
      <c r="J57" s="24">
        <v>10</v>
      </c>
      <c r="K57" s="24">
        <v>12.5</v>
      </c>
      <c r="L57" s="24">
        <v>11.5</v>
      </c>
      <c r="M57" s="24">
        <v>9</v>
      </c>
      <c r="N57" s="24">
        <v>4</v>
      </c>
      <c r="O57" s="42">
        <f t="shared" si="0"/>
        <v>84</v>
      </c>
    </row>
    <row r="58" spans="1:15" ht="30" x14ac:dyDescent="0.25">
      <c r="A58" s="39">
        <f>1+A57</f>
        <v>46</v>
      </c>
      <c r="B58" s="50" t="s">
        <v>117</v>
      </c>
      <c r="C58" s="24">
        <v>15</v>
      </c>
      <c r="D58" s="24">
        <v>9</v>
      </c>
      <c r="E58" s="24">
        <v>0</v>
      </c>
      <c r="F58" s="24">
        <v>6</v>
      </c>
      <c r="G58" s="24">
        <v>0</v>
      </c>
      <c r="H58" s="24">
        <v>0</v>
      </c>
      <c r="I58" s="24">
        <v>6</v>
      </c>
      <c r="J58" s="24">
        <v>4</v>
      </c>
      <c r="K58" s="24">
        <v>26</v>
      </c>
      <c r="L58" s="24">
        <v>0</v>
      </c>
      <c r="M58" s="24">
        <v>14</v>
      </c>
      <c r="N58" s="24">
        <v>4</v>
      </c>
      <c r="O58" s="42">
        <f t="shared" si="0"/>
        <v>84</v>
      </c>
    </row>
    <row r="59" spans="1:15" ht="30" x14ac:dyDescent="0.25">
      <c r="A59" s="39">
        <v>47</v>
      </c>
      <c r="B59" s="43" t="s">
        <v>118</v>
      </c>
      <c r="C59" s="24">
        <v>0</v>
      </c>
      <c r="D59" s="24">
        <v>1</v>
      </c>
      <c r="E59" s="24">
        <v>4.5</v>
      </c>
      <c r="F59" s="24">
        <v>20</v>
      </c>
      <c r="G59" s="24">
        <v>3.5</v>
      </c>
      <c r="H59" s="24">
        <v>4</v>
      </c>
      <c r="I59" s="24">
        <v>4.5</v>
      </c>
      <c r="J59" s="24">
        <v>0</v>
      </c>
      <c r="K59" s="24">
        <v>10.5</v>
      </c>
      <c r="L59" s="24">
        <v>0</v>
      </c>
      <c r="M59" s="24">
        <v>11</v>
      </c>
      <c r="N59" s="24">
        <v>4</v>
      </c>
      <c r="O59" s="42">
        <f t="shared" si="0"/>
        <v>63</v>
      </c>
    </row>
    <row r="60" spans="1:15" ht="30" x14ac:dyDescent="0.25">
      <c r="A60" s="39">
        <f>1+A59</f>
        <v>48</v>
      </c>
      <c r="B60" s="43" t="s">
        <v>119</v>
      </c>
      <c r="C60" s="24">
        <v>3</v>
      </c>
      <c r="D60" s="24">
        <v>2</v>
      </c>
      <c r="E60" s="24">
        <v>0.5</v>
      </c>
      <c r="F60" s="24">
        <v>17</v>
      </c>
      <c r="G60" s="24">
        <v>3.5</v>
      </c>
      <c r="H60" s="24">
        <v>15.5</v>
      </c>
      <c r="I60" s="24">
        <v>12</v>
      </c>
      <c r="J60" s="24">
        <v>5.5</v>
      </c>
      <c r="K60" s="24">
        <v>11</v>
      </c>
      <c r="L60" s="24">
        <v>2</v>
      </c>
      <c r="M60" s="24">
        <v>8</v>
      </c>
      <c r="N60" s="24">
        <v>4</v>
      </c>
      <c r="O60" s="42">
        <f t="shared" si="0"/>
        <v>84</v>
      </c>
    </row>
    <row r="61" spans="1:15" ht="45" x14ac:dyDescent="0.25">
      <c r="A61" s="39">
        <v>49</v>
      </c>
      <c r="B61" s="50" t="s">
        <v>120</v>
      </c>
      <c r="C61" s="24">
        <v>2</v>
      </c>
      <c r="D61" s="24">
        <v>4</v>
      </c>
      <c r="E61" s="24">
        <v>0.5</v>
      </c>
      <c r="F61" s="24">
        <v>15</v>
      </c>
      <c r="G61" s="24">
        <v>2</v>
      </c>
      <c r="H61" s="24">
        <v>7.5</v>
      </c>
      <c r="I61" s="24">
        <v>12.5</v>
      </c>
      <c r="J61" s="24">
        <v>10</v>
      </c>
      <c r="K61" s="24">
        <v>17.5</v>
      </c>
      <c r="L61" s="24">
        <v>2</v>
      </c>
      <c r="M61" s="24">
        <v>7</v>
      </c>
      <c r="N61" s="24">
        <v>4</v>
      </c>
      <c r="O61" s="42">
        <f t="shared" si="0"/>
        <v>84</v>
      </c>
    </row>
    <row r="62" spans="1:15" ht="45" x14ac:dyDescent="0.25">
      <c r="A62" s="39">
        <f>1+A61</f>
        <v>50</v>
      </c>
      <c r="B62" s="50" t="s">
        <v>121</v>
      </c>
      <c r="C62" s="24">
        <v>3.5</v>
      </c>
      <c r="D62" s="24">
        <v>0</v>
      </c>
      <c r="E62" s="24">
        <v>0</v>
      </c>
      <c r="F62" s="24">
        <v>8.5</v>
      </c>
      <c r="G62" s="24">
        <v>0</v>
      </c>
      <c r="H62" s="24">
        <v>4</v>
      </c>
      <c r="I62" s="24">
        <v>13.5</v>
      </c>
      <c r="J62" s="24">
        <v>7.5</v>
      </c>
      <c r="K62" s="24">
        <v>34</v>
      </c>
      <c r="L62" s="24">
        <v>4</v>
      </c>
      <c r="M62" s="24">
        <v>5</v>
      </c>
      <c r="N62" s="24">
        <v>4</v>
      </c>
      <c r="O62" s="42">
        <f t="shared" si="0"/>
        <v>84</v>
      </c>
    </row>
    <row r="63" spans="1:15" ht="60" x14ac:dyDescent="0.25">
      <c r="A63" s="39">
        <v>51</v>
      </c>
      <c r="B63" s="50" t="s">
        <v>122</v>
      </c>
      <c r="C63" s="24">
        <v>1</v>
      </c>
      <c r="D63" s="24">
        <v>3.5</v>
      </c>
      <c r="E63" s="24">
        <v>0</v>
      </c>
      <c r="F63" s="24">
        <v>1</v>
      </c>
      <c r="G63" s="24">
        <v>13.5</v>
      </c>
      <c r="H63" s="24">
        <v>17.5</v>
      </c>
      <c r="I63" s="24">
        <v>16</v>
      </c>
      <c r="J63" s="24">
        <v>21.5</v>
      </c>
      <c r="K63" s="24">
        <v>1</v>
      </c>
      <c r="L63" s="24">
        <v>0</v>
      </c>
      <c r="M63" s="24">
        <v>5</v>
      </c>
      <c r="N63" s="24">
        <v>4</v>
      </c>
      <c r="O63" s="42">
        <f t="shared" si="0"/>
        <v>84</v>
      </c>
    </row>
    <row r="64" spans="1:15" x14ac:dyDescent="0.25">
      <c r="A64" s="39">
        <f>1+A63</f>
        <v>52</v>
      </c>
      <c r="B64" s="50" t="s">
        <v>123</v>
      </c>
      <c r="C64" s="24">
        <v>0</v>
      </c>
      <c r="D64" s="24">
        <v>7.5</v>
      </c>
      <c r="E64" s="24">
        <v>0.5</v>
      </c>
      <c r="F64" s="24">
        <v>15</v>
      </c>
      <c r="G64" s="24">
        <v>2</v>
      </c>
      <c r="H64" s="24">
        <v>10</v>
      </c>
      <c r="I64" s="24">
        <v>10.5</v>
      </c>
      <c r="J64" s="24">
        <v>7.5</v>
      </c>
      <c r="K64" s="24">
        <v>18</v>
      </c>
      <c r="L64" s="24">
        <v>2</v>
      </c>
      <c r="M64" s="24">
        <v>7</v>
      </c>
      <c r="N64" s="24">
        <v>4</v>
      </c>
      <c r="O64" s="42">
        <f t="shared" si="0"/>
        <v>84</v>
      </c>
    </row>
    <row r="65" spans="1:15" ht="45" x14ac:dyDescent="0.25">
      <c r="A65" s="39">
        <v>53</v>
      </c>
      <c r="B65" s="50" t="s">
        <v>124</v>
      </c>
      <c r="C65" s="24">
        <v>0</v>
      </c>
      <c r="D65" s="24">
        <v>0</v>
      </c>
      <c r="E65" s="24">
        <v>0</v>
      </c>
      <c r="F65" s="24">
        <v>32.5</v>
      </c>
      <c r="G65" s="24">
        <v>0</v>
      </c>
      <c r="H65" s="24">
        <v>0</v>
      </c>
      <c r="I65" s="24">
        <v>11.5</v>
      </c>
      <c r="J65" s="24">
        <v>7</v>
      </c>
      <c r="K65" s="24">
        <v>11</v>
      </c>
      <c r="L65" s="24">
        <v>0</v>
      </c>
      <c r="M65" s="24">
        <v>18</v>
      </c>
      <c r="N65" s="24">
        <v>4</v>
      </c>
      <c r="O65" s="42">
        <f t="shared" si="0"/>
        <v>84</v>
      </c>
    </row>
    <row r="66" spans="1:15" ht="30" x14ac:dyDescent="0.25">
      <c r="A66" s="39">
        <f>1+A65</f>
        <v>54</v>
      </c>
      <c r="B66" s="50" t="s">
        <v>125</v>
      </c>
      <c r="C66" s="24">
        <v>7</v>
      </c>
      <c r="D66" s="24">
        <v>4</v>
      </c>
      <c r="E66" s="24">
        <v>0.5</v>
      </c>
      <c r="F66" s="24">
        <v>19</v>
      </c>
      <c r="G66" s="24">
        <v>2</v>
      </c>
      <c r="H66" s="24">
        <v>2.5</v>
      </c>
      <c r="I66" s="24">
        <v>8.5</v>
      </c>
      <c r="J66" s="24">
        <v>10</v>
      </c>
      <c r="K66" s="24">
        <v>3</v>
      </c>
      <c r="L66" s="24">
        <v>0</v>
      </c>
      <c r="M66" s="24">
        <v>2.5</v>
      </c>
      <c r="N66" s="24">
        <v>4</v>
      </c>
      <c r="O66" s="42">
        <f t="shared" si="0"/>
        <v>63</v>
      </c>
    </row>
    <row r="67" spans="1:15" ht="31.5" x14ac:dyDescent="0.25">
      <c r="A67" s="51"/>
      <c r="B67" s="52" t="s">
        <v>126</v>
      </c>
      <c r="C67" s="53">
        <f>SUM(C11:C66)</f>
        <v>122</v>
      </c>
      <c r="D67" s="53">
        <f t="shared" ref="D67:N67" si="1">SUM(D11:D66)</f>
        <v>180</v>
      </c>
      <c r="E67" s="53">
        <f t="shared" si="1"/>
        <v>181.5</v>
      </c>
      <c r="F67" s="53">
        <f t="shared" si="1"/>
        <v>1026</v>
      </c>
      <c r="G67" s="53">
        <f t="shared" si="1"/>
        <v>386.5</v>
      </c>
      <c r="H67" s="53">
        <f t="shared" si="1"/>
        <v>298</v>
      </c>
      <c r="I67" s="53">
        <f t="shared" si="1"/>
        <v>492</v>
      </c>
      <c r="J67" s="53">
        <f t="shared" si="1"/>
        <v>439</v>
      </c>
      <c r="K67" s="53">
        <f t="shared" si="1"/>
        <v>499</v>
      </c>
      <c r="L67" s="53">
        <f t="shared" si="1"/>
        <v>305.5</v>
      </c>
      <c r="M67" s="53">
        <f t="shared" si="1"/>
        <v>450.5</v>
      </c>
      <c r="N67" s="53">
        <f t="shared" si="1"/>
        <v>220</v>
      </c>
      <c r="O67" s="53">
        <f>SUM(O11:O66)</f>
        <v>4600</v>
      </c>
    </row>
  </sheetData>
  <mergeCells count="15">
    <mergeCell ref="A7:O7"/>
    <mergeCell ref="B8:O8"/>
    <mergeCell ref="A9:A10"/>
    <mergeCell ref="B9:B10"/>
    <mergeCell ref="C9:F9"/>
    <mergeCell ref="G9:J9"/>
    <mergeCell ref="K9:L9"/>
    <mergeCell ref="M9:N9"/>
    <mergeCell ref="O9:O10"/>
    <mergeCell ref="A6:O6"/>
    <mergeCell ref="A1:O1"/>
    <mergeCell ref="A2:O2"/>
    <mergeCell ref="A3:O3"/>
    <mergeCell ref="A4:O4"/>
    <mergeCell ref="A5:O5"/>
  </mergeCells>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7"/>
  <sheetViews>
    <sheetView workbookViewId="0">
      <selection activeCell="E7" sqref="E7"/>
    </sheetView>
  </sheetViews>
  <sheetFormatPr baseColWidth="10" defaultRowHeight="15" x14ac:dyDescent="0.25"/>
  <cols>
    <col min="1" max="1" width="4.7109375" customWidth="1"/>
    <col min="2" max="2" width="46" bestFit="1" customWidth="1"/>
    <col min="5" max="5" width="12.85546875" customWidth="1"/>
  </cols>
  <sheetData>
    <row r="1" spans="1:15" ht="32.25" customHeight="1" x14ac:dyDescent="0.25">
      <c r="A1" s="107" t="s">
        <v>185</v>
      </c>
      <c r="B1" s="107"/>
      <c r="C1" s="107"/>
      <c r="D1" s="107"/>
      <c r="E1" s="107"/>
      <c r="F1" s="107"/>
      <c r="G1" s="107"/>
      <c r="H1" s="107"/>
      <c r="I1" s="107"/>
      <c r="J1" s="107"/>
      <c r="K1" s="107"/>
      <c r="L1" s="107"/>
      <c r="M1" s="107"/>
      <c r="N1" s="107"/>
    </row>
    <row r="2" spans="1:15" ht="91.5" customHeight="1" x14ac:dyDescent="0.25">
      <c r="A2" s="133" t="s">
        <v>127</v>
      </c>
      <c r="B2" s="133"/>
      <c r="C2" s="133"/>
      <c r="D2" s="133"/>
      <c r="E2" s="133"/>
      <c r="F2" s="133"/>
      <c r="G2" s="133"/>
      <c r="H2" s="133"/>
      <c r="I2" s="133"/>
      <c r="J2" s="133"/>
      <c r="K2" s="133"/>
      <c r="L2" s="133"/>
      <c r="M2" s="133"/>
      <c r="N2" s="133"/>
    </row>
    <row r="3" spans="1:15" ht="53.25" customHeight="1" x14ac:dyDescent="0.25">
      <c r="A3" s="126" t="s">
        <v>46</v>
      </c>
      <c r="B3" s="126"/>
      <c r="C3" s="126"/>
      <c r="D3" s="126"/>
      <c r="E3" s="126"/>
      <c r="F3" s="126"/>
      <c r="G3" s="126"/>
      <c r="H3" s="126"/>
      <c r="I3" s="126"/>
      <c r="J3" s="126"/>
      <c r="K3" s="126"/>
      <c r="L3" s="126"/>
      <c r="M3" s="126"/>
      <c r="N3" s="126"/>
    </row>
    <row r="4" spans="1:15" ht="23.25" x14ac:dyDescent="0.35">
      <c r="A4" s="110" t="s">
        <v>47</v>
      </c>
      <c r="B4" s="111"/>
      <c r="C4" s="111"/>
      <c r="D4" s="111"/>
      <c r="E4" s="111"/>
      <c r="F4" s="111"/>
      <c r="G4" s="111"/>
      <c r="H4" s="111"/>
      <c r="I4" s="111"/>
      <c r="J4" s="111"/>
      <c r="K4" s="111"/>
      <c r="L4" s="111"/>
      <c r="M4" s="111"/>
      <c r="N4" s="111"/>
    </row>
    <row r="5" spans="1:15" ht="39" customHeight="1" x14ac:dyDescent="0.25">
      <c r="A5" s="105" t="s">
        <v>48</v>
      </c>
      <c r="B5" s="106"/>
      <c r="C5" s="106"/>
      <c r="D5" s="106"/>
      <c r="E5" s="106"/>
      <c r="F5" s="106"/>
      <c r="G5" s="106"/>
      <c r="H5" s="106"/>
      <c r="I5" s="106"/>
      <c r="J5" s="106"/>
      <c r="K5" s="106"/>
      <c r="L5" s="106"/>
      <c r="M5" s="106"/>
      <c r="N5" s="106"/>
    </row>
    <row r="6" spans="1:15" ht="19.5" customHeight="1" x14ac:dyDescent="0.25">
      <c r="A6" s="105" t="s">
        <v>186</v>
      </c>
      <c r="B6" s="106"/>
      <c r="C6" s="106"/>
      <c r="D6" s="106"/>
      <c r="E6" s="106"/>
      <c r="F6" s="106"/>
      <c r="G6" s="106"/>
      <c r="H6" s="106"/>
      <c r="I6" s="106"/>
      <c r="J6" s="106"/>
      <c r="K6" s="106"/>
      <c r="L6" s="106"/>
      <c r="M6" s="106"/>
      <c r="N6" s="106"/>
    </row>
    <row r="7" spans="1:15" ht="19.5" thickBot="1" x14ac:dyDescent="0.3">
      <c r="A7" s="54"/>
      <c r="B7" s="113" t="s">
        <v>50</v>
      </c>
      <c r="C7" s="113"/>
      <c r="D7" s="113"/>
      <c r="E7" s="113"/>
      <c r="F7" s="113"/>
      <c r="G7" s="113"/>
      <c r="H7" s="113"/>
      <c r="I7" s="113"/>
      <c r="J7" s="113"/>
      <c r="K7" s="113"/>
      <c r="L7" s="113"/>
      <c r="M7" s="113"/>
      <c r="N7" s="113"/>
    </row>
    <row r="8" spans="1:15" s="56" customFormat="1" ht="30" customHeight="1" x14ac:dyDescent="0.25">
      <c r="A8" s="136" t="s">
        <v>51</v>
      </c>
      <c r="B8" s="138" t="s">
        <v>52</v>
      </c>
      <c r="C8" s="140" t="s">
        <v>53</v>
      </c>
      <c r="D8" s="141"/>
      <c r="E8" s="141"/>
      <c r="F8" s="142"/>
      <c r="G8" s="140" t="s">
        <v>54</v>
      </c>
      <c r="H8" s="141"/>
      <c r="I8" s="141"/>
      <c r="J8" s="142"/>
      <c r="K8" s="140" t="s">
        <v>55</v>
      </c>
      <c r="L8" s="142"/>
      <c r="M8" s="55" t="s">
        <v>56</v>
      </c>
      <c r="N8" s="143" t="s">
        <v>57</v>
      </c>
      <c r="O8"/>
    </row>
    <row r="9" spans="1:15" s="56" customFormat="1" ht="30.75" thickBot="1" x14ac:dyDescent="0.3">
      <c r="A9" s="137"/>
      <c r="B9" s="139"/>
      <c r="C9" s="57" t="s">
        <v>58</v>
      </c>
      <c r="D9" s="57" t="s">
        <v>59</v>
      </c>
      <c r="E9" s="58" t="s">
        <v>60</v>
      </c>
      <c r="F9" s="58" t="s">
        <v>61</v>
      </c>
      <c r="G9" s="58" t="s">
        <v>62</v>
      </c>
      <c r="H9" s="58" t="s">
        <v>63</v>
      </c>
      <c r="I9" s="58" t="s">
        <v>64</v>
      </c>
      <c r="J9" s="58" t="s">
        <v>65</v>
      </c>
      <c r="K9" s="58" t="s">
        <v>66</v>
      </c>
      <c r="L9" s="57" t="s">
        <v>67</v>
      </c>
      <c r="M9" s="57" t="s">
        <v>68</v>
      </c>
      <c r="N9" s="144"/>
      <c r="O9"/>
    </row>
    <row r="10" spans="1:15" ht="21.75" customHeight="1" x14ac:dyDescent="0.25">
      <c r="A10" s="59">
        <v>1</v>
      </c>
      <c r="B10" s="60" t="s">
        <v>187</v>
      </c>
      <c r="C10" s="59">
        <v>0</v>
      </c>
      <c r="D10" s="59">
        <v>3</v>
      </c>
      <c r="E10" s="59">
        <v>0</v>
      </c>
      <c r="F10" s="59">
        <v>1</v>
      </c>
      <c r="G10" s="59">
        <v>2</v>
      </c>
      <c r="H10" s="59">
        <v>30</v>
      </c>
      <c r="I10" s="59">
        <v>2</v>
      </c>
      <c r="J10" s="59">
        <v>5</v>
      </c>
      <c r="K10" s="59">
        <v>2</v>
      </c>
      <c r="L10" s="59">
        <v>35</v>
      </c>
      <c r="M10" s="59">
        <v>5</v>
      </c>
      <c r="N10" s="59">
        <v>85</v>
      </c>
    </row>
    <row r="11" spans="1:15" ht="22.5" customHeight="1" x14ac:dyDescent="0.25">
      <c r="A11" s="61">
        <v>2</v>
      </c>
      <c r="B11" s="62" t="s">
        <v>188</v>
      </c>
      <c r="C11" s="61">
        <v>8</v>
      </c>
      <c r="D11" s="61">
        <v>1</v>
      </c>
      <c r="E11" s="61">
        <v>0</v>
      </c>
      <c r="F11" s="61">
        <v>5</v>
      </c>
      <c r="G11" s="61">
        <v>1</v>
      </c>
      <c r="H11" s="61">
        <v>10</v>
      </c>
      <c r="I11" s="61">
        <v>2</v>
      </c>
      <c r="J11" s="61">
        <v>14</v>
      </c>
      <c r="K11" s="61">
        <v>1</v>
      </c>
      <c r="L11" s="61">
        <v>40</v>
      </c>
      <c r="M11" s="61">
        <v>3</v>
      </c>
      <c r="N11" s="61">
        <v>85</v>
      </c>
    </row>
    <row r="12" spans="1:15" x14ac:dyDescent="0.25">
      <c r="A12" s="61">
        <v>3</v>
      </c>
      <c r="B12" s="63" t="s">
        <v>189</v>
      </c>
      <c r="C12" s="61">
        <v>5</v>
      </c>
      <c r="D12" s="61">
        <v>10</v>
      </c>
      <c r="E12" s="61">
        <v>5</v>
      </c>
      <c r="F12" s="61">
        <v>4</v>
      </c>
      <c r="G12" s="61">
        <v>8</v>
      </c>
      <c r="H12" s="61">
        <v>30</v>
      </c>
      <c r="I12" s="61">
        <v>3</v>
      </c>
      <c r="J12" s="61">
        <v>5</v>
      </c>
      <c r="K12" s="61">
        <v>5</v>
      </c>
      <c r="L12" s="61">
        <v>5</v>
      </c>
      <c r="M12" s="61">
        <v>5</v>
      </c>
      <c r="N12" s="61">
        <v>85</v>
      </c>
    </row>
    <row r="13" spans="1:15" x14ac:dyDescent="0.25">
      <c r="A13" s="61">
        <v>4</v>
      </c>
      <c r="B13" s="63" t="s">
        <v>58</v>
      </c>
      <c r="C13" s="61">
        <v>25</v>
      </c>
      <c r="D13" s="61">
        <v>1</v>
      </c>
      <c r="E13" s="61">
        <v>2</v>
      </c>
      <c r="F13" s="61">
        <v>3</v>
      </c>
      <c r="G13" s="61">
        <v>2</v>
      </c>
      <c r="H13" s="61">
        <v>3</v>
      </c>
      <c r="I13" s="61">
        <v>1</v>
      </c>
      <c r="J13" s="61">
        <v>3</v>
      </c>
      <c r="K13" s="61">
        <v>3</v>
      </c>
      <c r="L13" s="61">
        <v>3</v>
      </c>
      <c r="M13" s="61">
        <v>5</v>
      </c>
      <c r="N13" s="61">
        <v>51</v>
      </c>
    </row>
    <row r="14" spans="1:15" x14ac:dyDescent="0.25">
      <c r="A14" s="61">
        <v>5</v>
      </c>
      <c r="B14" s="63" t="s">
        <v>190</v>
      </c>
      <c r="C14" s="61">
        <v>1</v>
      </c>
      <c r="D14" s="61">
        <v>2</v>
      </c>
      <c r="E14" s="61">
        <v>20</v>
      </c>
      <c r="F14" s="61">
        <v>1</v>
      </c>
      <c r="G14" s="61">
        <v>1</v>
      </c>
      <c r="H14" s="61">
        <v>9</v>
      </c>
      <c r="I14" s="61">
        <v>4</v>
      </c>
      <c r="J14" s="61">
        <v>8</v>
      </c>
      <c r="K14" s="61">
        <v>3</v>
      </c>
      <c r="L14" s="61">
        <v>15</v>
      </c>
      <c r="M14" s="61">
        <v>4</v>
      </c>
      <c r="N14" s="61">
        <v>68</v>
      </c>
    </row>
    <row r="15" spans="1:15" ht="15.75" thickBot="1" x14ac:dyDescent="0.3">
      <c r="A15" s="61">
        <v>6</v>
      </c>
      <c r="B15" s="64" t="s">
        <v>191</v>
      </c>
      <c r="C15" s="61">
        <v>7</v>
      </c>
      <c r="D15" s="61">
        <v>24</v>
      </c>
      <c r="E15" s="61">
        <v>6</v>
      </c>
      <c r="F15" s="61">
        <v>6</v>
      </c>
      <c r="G15" s="61">
        <v>0</v>
      </c>
      <c r="H15" s="61">
        <v>13</v>
      </c>
      <c r="I15" s="61">
        <v>6</v>
      </c>
      <c r="J15" s="61">
        <v>8</v>
      </c>
      <c r="K15" s="61">
        <v>7</v>
      </c>
      <c r="L15" s="61">
        <v>0</v>
      </c>
      <c r="M15" s="61">
        <v>8</v>
      </c>
      <c r="N15" s="61">
        <v>85</v>
      </c>
    </row>
    <row r="16" spans="1:15" x14ac:dyDescent="0.25">
      <c r="A16" s="61">
        <v>7</v>
      </c>
      <c r="B16" s="65" t="s">
        <v>192</v>
      </c>
      <c r="C16" s="61">
        <v>2</v>
      </c>
      <c r="D16" s="61">
        <v>3</v>
      </c>
      <c r="E16" s="61">
        <v>2</v>
      </c>
      <c r="F16" s="61">
        <v>8</v>
      </c>
      <c r="G16" s="61">
        <v>2</v>
      </c>
      <c r="H16" s="61">
        <v>7</v>
      </c>
      <c r="I16" s="61">
        <v>4</v>
      </c>
      <c r="J16" s="61">
        <v>14</v>
      </c>
      <c r="K16" s="61">
        <v>3</v>
      </c>
      <c r="L16" s="61">
        <v>0</v>
      </c>
      <c r="M16" s="61">
        <v>6</v>
      </c>
      <c r="N16" s="61">
        <v>51</v>
      </c>
    </row>
    <row r="17" spans="1:14" x14ac:dyDescent="0.25">
      <c r="A17" s="61">
        <v>8</v>
      </c>
      <c r="B17" s="63" t="s">
        <v>193</v>
      </c>
      <c r="C17" s="61">
        <v>0</v>
      </c>
      <c r="D17" s="61">
        <v>4</v>
      </c>
      <c r="E17" s="61">
        <v>10</v>
      </c>
      <c r="F17" s="61">
        <v>2</v>
      </c>
      <c r="G17" s="61">
        <v>0</v>
      </c>
      <c r="H17" s="61">
        <v>40</v>
      </c>
      <c r="I17" s="61">
        <v>8</v>
      </c>
      <c r="J17" s="61">
        <v>4</v>
      </c>
      <c r="K17" s="61">
        <v>4</v>
      </c>
      <c r="L17" s="61">
        <v>10</v>
      </c>
      <c r="M17" s="61">
        <v>3</v>
      </c>
      <c r="N17" s="61">
        <v>85</v>
      </c>
    </row>
    <row r="18" spans="1:14" x14ac:dyDescent="0.25">
      <c r="A18" s="61">
        <v>9</v>
      </c>
      <c r="B18" s="63" t="s">
        <v>194</v>
      </c>
      <c r="C18" s="61">
        <v>0</v>
      </c>
      <c r="D18" s="61">
        <v>5</v>
      </c>
      <c r="E18" s="61">
        <v>25</v>
      </c>
      <c r="F18" s="61">
        <v>9</v>
      </c>
      <c r="G18" s="61">
        <v>10</v>
      </c>
      <c r="H18" s="61">
        <v>5</v>
      </c>
      <c r="I18" s="61">
        <v>10</v>
      </c>
      <c r="J18" s="61">
        <v>10</v>
      </c>
      <c r="K18" s="61">
        <v>7</v>
      </c>
      <c r="L18" s="61">
        <v>0</v>
      </c>
      <c r="M18" s="61">
        <v>4</v>
      </c>
      <c r="N18" s="61">
        <v>85</v>
      </c>
    </row>
    <row r="19" spans="1:14" x14ac:dyDescent="0.25">
      <c r="A19" s="61">
        <v>10</v>
      </c>
      <c r="B19" s="63" t="s">
        <v>195</v>
      </c>
      <c r="C19" s="61">
        <v>1</v>
      </c>
      <c r="D19" s="61">
        <v>4</v>
      </c>
      <c r="E19" s="61">
        <v>4</v>
      </c>
      <c r="F19" s="61">
        <v>1</v>
      </c>
      <c r="G19" s="61">
        <v>1</v>
      </c>
      <c r="H19" s="61">
        <v>21</v>
      </c>
      <c r="I19" s="61">
        <v>4</v>
      </c>
      <c r="J19" s="61">
        <v>10</v>
      </c>
      <c r="K19" s="61">
        <v>10</v>
      </c>
      <c r="L19" s="61">
        <v>27</v>
      </c>
      <c r="M19" s="61">
        <v>2</v>
      </c>
      <c r="N19" s="61">
        <v>85</v>
      </c>
    </row>
    <row r="20" spans="1:14" x14ac:dyDescent="0.25">
      <c r="A20" s="61">
        <v>11</v>
      </c>
      <c r="B20" s="63" t="s">
        <v>196</v>
      </c>
      <c r="C20" s="61">
        <v>0</v>
      </c>
      <c r="D20" s="61">
        <v>5</v>
      </c>
      <c r="E20" s="61">
        <v>28</v>
      </c>
      <c r="F20" s="61">
        <v>3</v>
      </c>
      <c r="G20" s="61">
        <v>0</v>
      </c>
      <c r="H20" s="61">
        <v>16</v>
      </c>
      <c r="I20" s="61">
        <v>7</v>
      </c>
      <c r="J20" s="61">
        <v>6</v>
      </c>
      <c r="K20" s="61">
        <v>2</v>
      </c>
      <c r="L20" s="61">
        <v>35</v>
      </c>
      <c r="M20" s="61">
        <v>0</v>
      </c>
      <c r="N20" s="61">
        <v>102</v>
      </c>
    </row>
    <row r="21" spans="1:14" ht="15.75" thickBot="1" x14ac:dyDescent="0.3">
      <c r="A21" s="61">
        <v>12</v>
      </c>
      <c r="B21" s="64" t="s">
        <v>197</v>
      </c>
      <c r="C21" s="61">
        <v>1</v>
      </c>
      <c r="D21" s="61">
        <v>8</v>
      </c>
      <c r="E21" s="61">
        <v>6</v>
      </c>
      <c r="F21" s="61">
        <v>2</v>
      </c>
      <c r="G21" s="61">
        <v>0</v>
      </c>
      <c r="H21" s="61">
        <v>17</v>
      </c>
      <c r="I21" s="61">
        <v>2</v>
      </c>
      <c r="J21" s="61">
        <v>1</v>
      </c>
      <c r="K21" s="61">
        <v>6</v>
      </c>
      <c r="L21" s="61">
        <v>34</v>
      </c>
      <c r="M21" s="61">
        <v>8</v>
      </c>
      <c r="N21" s="61">
        <v>85</v>
      </c>
    </row>
    <row r="22" spans="1:14" x14ac:dyDescent="0.25">
      <c r="A22" s="61">
        <v>13</v>
      </c>
      <c r="B22" s="65" t="s">
        <v>198</v>
      </c>
      <c r="C22" s="61">
        <v>0</v>
      </c>
      <c r="D22" s="61">
        <v>9</v>
      </c>
      <c r="E22" s="61">
        <v>31</v>
      </c>
      <c r="F22" s="61">
        <v>5</v>
      </c>
      <c r="G22" s="61">
        <v>8</v>
      </c>
      <c r="H22" s="61">
        <v>5</v>
      </c>
      <c r="I22" s="61">
        <v>5</v>
      </c>
      <c r="J22" s="61">
        <v>5</v>
      </c>
      <c r="K22" s="61">
        <v>5</v>
      </c>
      <c r="L22" s="61">
        <v>2</v>
      </c>
      <c r="M22" s="61">
        <v>10</v>
      </c>
      <c r="N22" s="61">
        <v>85</v>
      </c>
    </row>
    <row r="23" spans="1:14" x14ac:dyDescent="0.25">
      <c r="A23" s="61">
        <v>14</v>
      </c>
      <c r="B23" s="63" t="s">
        <v>199</v>
      </c>
      <c r="C23" s="61">
        <v>0</v>
      </c>
      <c r="D23" s="61">
        <v>10</v>
      </c>
      <c r="E23" s="61">
        <v>20</v>
      </c>
      <c r="F23" s="61">
        <v>5</v>
      </c>
      <c r="G23" s="61">
        <v>0</v>
      </c>
      <c r="H23" s="61">
        <v>15</v>
      </c>
      <c r="I23" s="61">
        <v>8</v>
      </c>
      <c r="J23" s="61">
        <v>4</v>
      </c>
      <c r="K23" s="61">
        <v>15</v>
      </c>
      <c r="L23" s="61">
        <v>8</v>
      </c>
      <c r="M23" s="61">
        <v>0</v>
      </c>
      <c r="N23" s="61">
        <v>85</v>
      </c>
    </row>
    <row r="24" spans="1:14" x14ac:dyDescent="0.25">
      <c r="A24" s="61">
        <v>15</v>
      </c>
      <c r="B24" s="63" t="s">
        <v>200</v>
      </c>
      <c r="C24" s="61">
        <v>0</v>
      </c>
      <c r="D24" s="61">
        <v>0</v>
      </c>
      <c r="E24" s="61">
        <v>1</v>
      </c>
      <c r="F24" s="61">
        <v>0</v>
      </c>
      <c r="G24" s="61">
        <v>5</v>
      </c>
      <c r="H24" s="61">
        <v>2</v>
      </c>
      <c r="I24" s="61">
        <v>21</v>
      </c>
      <c r="J24" s="61">
        <v>4</v>
      </c>
      <c r="K24" s="61">
        <v>0</v>
      </c>
      <c r="L24" s="61">
        <v>0</v>
      </c>
      <c r="M24" s="61">
        <v>1</v>
      </c>
      <c r="N24" s="61">
        <v>34</v>
      </c>
    </row>
    <row r="25" spans="1:14" x14ac:dyDescent="0.25">
      <c r="A25" s="61">
        <v>16</v>
      </c>
      <c r="B25" s="63" t="s">
        <v>201</v>
      </c>
      <c r="C25" s="61">
        <v>3</v>
      </c>
      <c r="D25" s="61">
        <v>5</v>
      </c>
      <c r="E25" s="61">
        <v>10</v>
      </c>
      <c r="F25" s="61">
        <v>1</v>
      </c>
      <c r="G25" s="61">
        <v>0</v>
      </c>
      <c r="H25" s="61">
        <v>30</v>
      </c>
      <c r="I25" s="61">
        <v>6</v>
      </c>
      <c r="J25" s="61">
        <v>10</v>
      </c>
      <c r="K25" s="61">
        <v>5</v>
      </c>
      <c r="L25" s="61">
        <v>10</v>
      </c>
      <c r="M25" s="61">
        <v>5</v>
      </c>
      <c r="N25" s="61">
        <v>85</v>
      </c>
    </row>
    <row r="26" spans="1:14" x14ac:dyDescent="0.25">
      <c r="A26" s="61">
        <v>17</v>
      </c>
      <c r="B26" s="63" t="s">
        <v>202</v>
      </c>
      <c r="C26" s="61">
        <v>4</v>
      </c>
      <c r="D26" s="61">
        <v>9</v>
      </c>
      <c r="E26" s="61">
        <v>8</v>
      </c>
      <c r="F26" s="61">
        <v>2</v>
      </c>
      <c r="G26" s="61">
        <v>0</v>
      </c>
      <c r="H26" s="61">
        <v>25</v>
      </c>
      <c r="I26" s="61">
        <v>1</v>
      </c>
      <c r="J26" s="61">
        <v>8</v>
      </c>
      <c r="K26" s="61">
        <v>12</v>
      </c>
      <c r="L26" s="61">
        <v>9</v>
      </c>
      <c r="M26" s="61">
        <v>7</v>
      </c>
      <c r="N26" s="61">
        <v>85</v>
      </c>
    </row>
    <row r="27" spans="1:14" ht="15.75" thickBot="1" x14ac:dyDescent="0.3">
      <c r="A27" s="61">
        <v>18</v>
      </c>
      <c r="B27" s="64" t="s">
        <v>203</v>
      </c>
      <c r="C27" s="61">
        <v>2</v>
      </c>
      <c r="D27" s="61">
        <v>4</v>
      </c>
      <c r="E27" s="61">
        <v>5</v>
      </c>
      <c r="F27" s="61">
        <v>4</v>
      </c>
      <c r="G27" s="61">
        <v>2</v>
      </c>
      <c r="H27" s="61">
        <v>10</v>
      </c>
      <c r="I27" s="61">
        <v>7</v>
      </c>
      <c r="J27" s="61">
        <v>12</v>
      </c>
      <c r="K27" s="61">
        <v>12</v>
      </c>
      <c r="L27" s="61">
        <v>20</v>
      </c>
      <c r="M27" s="61">
        <v>7</v>
      </c>
      <c r="N27" s="61">
        <v>85</v>
      </c>
    </row>
    <row r="28" spans="1:14" x14ac:dyDescent="0.25">
      <c r="A28" s="61">
        <v>19</v>
      </c>
      <c r="B28" s="65" t="s">
        <v>204</v>
      </c>
      <c r="C28" s="61">
        <v>0</v>
      </c>
      <c r="D28" s="61">
        <v>4</v>
      </c>
      <c r="E28" s="61">
        <v>20</v>
      </c>
      <c r="F28" s="61">
        <v>2</v>
      </c>
      <c r="G28" s="61">
        <v>2</v>
      </c>
      <c r="H28" s="61">
        <v>30</v>
      </c>
      <c r="I28" s="61">
        <v>8</v>
      </c>
      <c r="J28" s="61">
        <v>8</v>
      </c>
      <c r="K28" s="61">
        <v>4</v>
      </c>
      <c r="L28" s="61">
        <v>6</v>
      </c>
      <c r="M28" s="61">
        <v>1</v>
      </c>
      <c r="N28" s="61">
        <v>85</v>
      </c>
    </row>
    <row r="29" spans="1:14" x14ac:dyDescent="0.25">
      <c r="A29" s="61">
        <v>20</v>
      </c>
      <c r="B29" s="63" t="s">
        <v>205</v>
      </c>
      <c r="C29" s="61">
        <v>1</v>
      </c>
      <c r="D29" s="61">
        <v>1</v>
      </c>
      <c r="E29" s="61">
        <v>15</v>
      </c>
      <c r="F29" s="61">
        <v>8</v>
      </c>
      <c r="G29" s="61">
        <v>20</v>
      </c>
      <c r="H29" s="61">
        <v>20</v>
      </c>
      <c r="I29" s="61">
        <v>4</v>
      </c>
      <c r="J29" s="61">
        <v>3</v>
      </c>
      <c r="K29" s="61">
        <v>4</v>
      </c>
      <c r="L29" s="61">
        <v>4</v>
      </c>
      <c r="M29" s="61">
        <v>5</v>
      </c>
      <c r="N29" s="61">
        <v>85</v>
      </c>
    </row>
    <row r="30" spans="1:14" x14ac:dyDescent="0.25">
      <c r="A30" s="61">
        <v>21</v>
      </c>
      <c r="B30" s="63" t="s">
        <v>206</v>
      </c>
      <c r="C30" s="61">
        <v>1</v>
      </c>
      <c r="D30" s="61">
        <v>2</v>
      </c>
      <c r="E30" s="61">
        <v>10</v>
      </c>
      <c r="F30" s="61">
        <v>1</v>
      </c>
      <c r="G30" s="61">
        <v>2</v>
      </c>
      <c r="H30" s="61">
        <v>13</v>
      </c>
      <c r="I30" s="61">
        <v>2</v>
      </c>
      <c r="J30" s="61">
        <v>5</v>
      </c>
      <c r="K30" s="61">
        <v>6</v>
      </c>
      <c r="L30" s="61">
        <v>9</v>
      </c>
      <c r="M30" s="61">
        <v>0</v>
      </c>
      <c r="N30" s="61">
        <v>51</v>
      </c>
    </row>
    <row r="31" spans="1:14" x14ac:dyDescent="0.25">
      <c r="A31" s="61">
        <v>22</v>
      </c>
      <c r="B31" s="63" t="s">
        <v>207</v>
      </c>
      <c r="C31" s="61">
        <v>4</v>
      </c>
      <c r="D31" s="61">
        <v>9</v>
      </c>
      <c r="E31" s="61">
        <v>8</v>
      </c>
      <c r="F31" s="61">
        <v>0</v>
      </c>
      <c r="G31" s="61">
        <v>5</v>
      </c>
      <c r="H31" s="61">
        <v>18</v>
      </c>
      <c r="I31" s="61">
        <v>1</v>
      </c>
      <c r="J31" s="61">
        <v>7</v>
      </c>
      <c r="K31" s="61">
        <v>5</v>
      </c>
      <c r="L31" s="61">
        <v>20</v>
      </c>
      <c r="M31" s="61">
        <v>8</v>
      </c>
      <c r="N31" s="61">
        <v>85</v>
      </c>
    </row>
    <row r="32" spans="1:14" ht="15.75" thickBot="1" x14ac:dyDescent="0.3">
      <c r="A32" s="61">
        <v>23</v>
      </c>
      <c r="B32" s="64" t="s">
        <v>208</v>
      </c>
      <c r="C32" s="61">
        <v>3</v>
      </c>
      <c r="D32" s="61">
        <v>3</v>
      </c>
      <c r="E32" s="61">
        <v>20</v>
      </c>
      <c r="F32" s="61">
        <v>1</v>
      </c>
      <c r="G32" s="61">
        <v>0</v>
      </c>
      <c r="H32" s="61">
        <v>10</v>
      </c>
      <c r="I32" s="61">
        <v>2</v>
      </c>
      <c r="J32" s="61">
        <v>1</v>
      </c>
      <c r="K32" s="61">
        <v>3</v>
      </c>
      <c r="L32" s="61">
        <v>5</v>
      </c>
      <c r="M32" s="61">
        <v>3</v>
      </c>
      <c r="N32" s="61">
        <v>51</v>
      </c>
    </row>
    <row r="33" spans="1:14" x14ac:dyDescent="0.25">
      <c r="A33" s="61">
        <v>24</v>
      </c>
      <c r="B33" s="65" t="s">
        <v>209</v>
      </c>
      <c r="C33" s="61">
        <v>13</v>
      </c>
      <c r="D33" s="61">
        <v>9</v>
      </c>
      <c r="E33" s="61">
        <v>5</v>
      </c>
      <c r="F33" s="61">
        <v>7</v>
      </c>
      <c r="G33" s="61">
        <v>10</v>
      </c>
      <c r="H33" s="61">
        <v>8</v>
      </c>
      <c r="I33" s="61">
        <v>3</v>
      </c>
      <c r="J33" s="61">
        <v>8</v>
      </c>
      <c r="K33" s="61">
        <v>3</v>
      </c>
      <c r="L33" s="61">
        <v>0</v>
      </c>
      <c r="M33" s="61">
        <v>2</v>
      </c>
      <c r="N33" s="61">
        <v>68</v>
      </c>
    </row>
    <row r="34" spans="1:14" x14ac:dyDescent="0.25">
      <c r="A34" s="61">
        <v>25</v>
      </c>
      <c r="B34" s="63" t="s">
        <v>210</v>
      </c>
      <c r="C34" s="61">
        <v>1</v>
      </c>
      <c r="D34" s="61">
        <v>13</v>
      </c>
      <c r="E34" s="61">
        <v>10</v>
      </c>
      <c r="F34" s="61">
        <v>8</v>
      </c>
      <c r="G34" s="61">
        <v>10</v>
      </c>
      <c r="H34" s="61">
        <v>7</v>
      </c>
      <c r="I34" s="61">
        <v>13</v>
      </c>
      <c r="J34" s="61">
        <v>4</v>
      </c>
      <c r="K34" s="61">
        <v>10</v>
      </c>
      <c r="L34" s="61">
        <v>3</v>
      </c>
      <c r="M34" s="61">
        <v>6</v>
      </c>
      <c r="N34" s="61">
        <v>85</v>
      </c>
    </row>
    <row r="35" spans="1:14" x14ac:dyDescent="0.25">
      <c r="A35" s="61">
        <v>26</v>
      </c>
      <c r="B35" s="63" t="s">
        <v>211</v>
      </c>
      <c r="C35" s="61">
        <v>1</v>
      </c>
      <c r="D35" s="61">
        <v>15</v>
      </c>
      <c r="E35" s="61">
        <v>15</v>
      </c>
      <c r="F35" s="61">
        <v>10</v>
      </c>
      <c r="G35" s="61">
        <v>6</v>
      </c>
      <c r="H35" s="61">
        <v>17</v>
      </c>
      <c r="I35" s="61">
        <v>4</v>
      </c>
      <c r="J35" s="61">
        <v>7</v>
      </c>
      <c r="K35" s="61">
        <v>9</v>
      </c>
      <c r="L35" s="61">
        <v>1</v>
      </c>
      <c r="M35" s="61">
        <v>0</v>
      </c>
      <c r="N35" s="61">
        <v>85</v>
      </c>
    </row>
    <row r="36" spans="1:14" ht="15.75" thickBot="1" x14ac:dyDescent="0.3">
      <c r="A36" s="61">
        <v>27</v>
      </c>
      <c r="B36" s="64" t="s">
        <v>212</v>
      </c>
      <c r="C36" s="61">
        <v>3</v>
      </c>
      <c r="D36" s="61">
        <v>3</v>
      </c>
      <c r="E36" s="61">
        <v>40</v>
      </c>
      <c r="F36" s="61">
        <v>10</v>
      </c>
      <c r="G36" s="61">
        <v>5</v>
      </c>
      <c r="H36" s="61">
        <v>10</v>
      </c>
      <c r="I36" s="61">
        <v>2</v>
      </c>
      <c r="J36" s="61">
        <v>1</v>
      </c>
      <c r="K36" s="61">
        <v>3</v>
      </c>
      <c r="L36" s="61">
        <v>5</v>
      </c>
      <c r="M36" s="61">
        <v>3</v>
      </c>
      <c r="N36" s="61">
        <v>85</v>
      </c>
    </row>
    <row r="37" spans="1:14" x14ac:dyDescent="0.25">
      <c r="A37" s="61">
        <v>28</v>
      </c>
      <c r="B37" s="63" t="s">
        <v>213</v>
      </c>
      <c r="C37" s="61">
        <v>9</v>
      </c>
      <c r="D37" s="61">
        <v>2</v>
      </c>
      <c r="E37" s="61">
        <v>2</v>
      </c>
      <c r="F37" s="61">
        <v>2</v>
      </c>
      <c r="G37" s="61">
        <v>20</v>
      </c>
      <c r="H37" s="61">
        <v>9</v>
      </c>
      <c r="I37" s="61">
        <v>3</v>
      </c>
      <c r="J37" s="61">
        <v>20</v>
      </c>
      <c r="K37" s="61">
        <v>3</v>
      </c>
      <c r="L37" s="61">
        <v>10</v>
      </c>
      <c r="M37" s="61">
        <v>5</v>
      </c>
      <c r="N37" s="61">
        <v>85</v>
      </c>
    </row>
    <row r="38" spans="1:14" ht="18" customHeight="1" x14ac:dyDescent="0.25">
      <c r="A38" s="61">
        <v>29</v>
      </c>
      <c r="B38" s="63" t="s">
        <v>214</v>
      </c>
      <c r="C38" s="61">
        <v>1</v>
      </c>
      <c r="D38" s="61">
        <v>25</v>
      </c>
      <c r="E38" s="61">
        <v>3</v>
      </c>
      <c r="F38" s="61">
        <v>10</v>
      </c>
      <c r="G38" s="61">
        <v>4</v>
      </c>
      <c r="H38" s="61">
        <v>10</v>
      </c>
      <c r="I38" s="61">
        <v>2</v>
      </c>
      <c r="J38" s="61">
        <v>3</v>
      </c>
      <c r="K38" s="61">
        <v>3</v>
      </c>
      <c r="L38" s="61">
        <v>2</v>
      </c>
      <c r="M38" s="61">
        <v>5</v>
      </c>
      <c r="N38" s="61">
        <v>68</v>
      </c>
    </row>
    <row r="39" spans="1:14" ht="21.75" customHeight="1" x14ac:dyDescent="0.25">
      <c r="A39" s="61">
        <v>30</v>
      </c>
      <c r="B39" s="62" t="s">
        <v>215</v>
      </c>
      <c r="C39" s="61">
        <v>4</v>
      </c>
      <c r="D39" s="61">
        <v>2</v>
      </c>
      <c r="E39" s="61">
        <v>3</v>
      </c>
      <c r="F39" s="61">
        <v>4</v>
      </c>
      <c r="G39" s="61">
        <v>6</v>
      </c>
      <c r="H39" s="61">
        <v>30</v>
      </c>
      <c r="I39" s="61">
        <v>8</v>
      </c>
      <c r="J39" s="61">
        <v>10</v>
      </c>
      <c r="K39" s="61">
        <v>8</v>
      </c>
      <c r="L39" s="61">
        <v>4</v>
      </c>
      <c r="M39" s="61">
        <v>6</v>
      </c>
      <c r="N39" s="61">
        <v>85</v>
      </c>
    </row>
    <row r="40" spans="1:14" ht="15.75" thickBot="1" x14ac:dyDescent="0.3">
      <c r="A40" s="61">
        <v>31</v>
      </c>
      <c r="B40" s="64" t="s">
        <v>216</v>
      </c>
      <c r="C40" s="61">
        <v>2</v>
      </c>
      <c r="D40" s="61">
        <v>20</v>
      </c>
      <c r="E40" s="61">
        <v>3</v>
      </c>
      <c r="F40" s="61">
        <v>2</v>
      </c>
      <c r="G40" s="61">
        <v>8</v>
      </c>
      <c r="H40" s="61">
        <v>15</v>
      </c>
      <c r="I40" s="61">
        <v>2</v>
      </c>
      <c r="J40" s="61">
        <v>5</v>
      </c>
      <c r="K40" s="61">
        <v>5</v>
      </c>
      <c r="L40" s="61">
        <v>15</v>
      </c>
      <c r="M40" s="61">
        <v>8</v>
      </c>
      <c r="N40" s="61">
        <v>85</v>
      </c>
    </row>
    <row r="41" spans="1:14" x14ac:dyDescent="0.25">
      <c r="A41" s="61">
        <v>32</v>
      </c>
      <c r="B41" s="66" t="s">
        <v>217</v>
      </c>
      <c r="C41" s="61">
        <v>1</v>
      </c>
      <c r="D41" s="61">
        <v>1</v>
      </c>
      <c r="E41" s="61">
        <v>15</v>
      </c>
      <c r="F41" s="61">
        <v>2</v>
      </c>
      <c r="G41" s="61">
        <v>20</v>
      </c>
      <c r="H41" s="61">
        <v>15</v>
      </c>
      <c r="I41" s="61">
        <v>4</v>
      </c>
      <c r="J41" s="61">
        <v>12</v>
      </c>
      <c r="K41" s="61">
        <v>3</v>
      </c>
      <c r="L41" s="61">
        <v>10</v>
      </c>
      <c r="M41" s="61">
        <v>2</v>
      </c>
      <c r="N41" s="61">
        <v>85</v>
      </c>
    </row>
    <row r="42" spans="1:14" x14ac:dyDescent="0.25">
      <c r="A42" s="61">
        <v>33</v>
      </c>
      <c r="B42" s="63" t="s">
        <v>218</v>
      </c>
      <c r="C42" s="61">
        <v>2</v>
      </c>
      <c r="D42" s="61">
        <v>3</v>
      </c>
      <c r="E42" s="61">
        <v>9</v>
      </c>
      <c r="F42" s="61">
        <v>2</v>
      </c>
      <c r="G42" s="61">
        <v>16</v>
      </c>
      <c r="H42" s="61">
        <v>30</v>
      </c>
      <c r="I42" s="61">
        <v>6</v>
      </c>
      <c r="J42" s="61">
        <v>5</v>
      </c>
      <c r="K42" s="61">
        <v>4</v>
      </c>
      <c r="L42" s="61">
        <v>2</v>
      </c>
      <c r="M42" s="61">
        <v>6</v>
      </c>
      <c r="N42" s="61">
        <v>85</v>
      </c>
    </row>
    <row r="43" spans="1:14" x14ac:dyDescent="0.25">
      <c r="A43" s="61">
        <v>34</v>
      </c>
      <c r="B43" s="63" t="s">
        <v>219</v>
      </c>
      <c r="C43" s="61">
        <v>1</v>
      </c>
      <c r="D43" s="61">
        <v>11</v>
      </c>
      <c r="E43" s="61">
        <v>15</v>
      </c>
      <c r="F43" s="61">
        <v>20</v>
      </c>
      <c r="G43" s="61">
        <v>17</v>
      </c>
      <c r="H43" s="61">
        <v>8</v>
      </c>
      <c r="I43" s="61">
        <v>5</v>
      </c>
      <c r="J43" s="61">
        <v>12</v>
      </c>
      <c r="K43" s="61">
        <v>7</v>
      </c>
      <c r="L43" s="61">
        <v>0</v>
      </c>
      <c r="M43" s="61">
        <v>6</v>
      </c>
      <c r="N43" s="61">
        <v>102</v>
      </c>
    </row>
    <row r="44" spans="1:14" x14ac:dyDescent="0.25">
      <c r="A44" s="61">
        <v>35</v>
      </c>
      <c r="B44" s="63" t="s">
        <v>220</v>
      </c>
      <c r="C44" s="61">
        <v>2</v>
      </c>
      <c r="D44" s="61">
        <v>11</v>
      </c>
      <c r="E44" s="61">
        <v>20</v>
      </c>
      <c r="F44" s="61">
        <v>10</v>
      </c>
      <c r="G44" s="61">
        <v>11</v>
      </c>
      <c r="H44" s="61">
        <v>15</v>
      </c>
      <c r="I44" s="61">
        <v>3</v>
      </c>
      <c r="J44" s="61">
        <v>9</v>
      </c>
      <c r="K44" s="61">
        <v>10</v>
      </c>
      <c r="L44" s="61">
        <v>2</v>
      </c>
      <c r="M44" s="61">
        <v>9</v>
      </c>
      <c r="N44" s="61">
        <v>102</v>
      </c>
    </row>
    <row r="45" spans="1:14" s="69" customFormat="1" ht="15.75" thickBot="1" x14ac:dyDescent="0.3">
      <c r="A45" s="67">
        <v>36</v>
      </c>
      <c r="B45" s="68" t="s">
        <v>221</v>
      </c>
      <c r="C45" s="67">
        <v>1</v>
      </c>
      <c r="D45" s="67">
        <v>23</v>
      </c>
      <c r="E45" s="67">
        <v>6</v>
      </c>
      <c r="F45" s="67">
        <v>15</v>
      </c>
      <c r="G45" s="67">
        <v>1</v>
      </c>
      <c r="H45" s="67">
        <v>20</v>
      </c>
      <c r="I45" s="67">
        <v>2</v>
      </c>
      <c r="J45" s="67">
        <v>11</v>
      </c>
      <c r="K45" s="67">
        <v>3</v>
      </c>
      <c r="L45" s="67">
        <v>1</v>
      </c>
      <c r="M45" s="67">
        <v>2</v>
      </c>
      <c r="N45" s="67">
        <v>85</v>
      </c>
    </row>
    <row r="46" spans="1:14" x14ac:dyDescent="0.25">
      <c r="A46" s="61">
        <v>37</v>
      </c>
      <c r="B46" s="63" t="s">
        <v>222</v>
      </c>
      <c r="C46" s="61">
        <v>1</v>
      </c>
      <c r="D46" s="61">
        <v>8</v>
      </c>
      <c r="E46" s="61">
        <v>17</v>
      </c>
      <c r="F46" s="61">
        <v>1</v>
      </c>
      <c r="G46" s="61">
        <v>4</v>
      </c>
      <c r="H46" s="61">
        <v>15</v>
      </c>
      <c r="I46" s="61">
        <v>2</v>
      </c>
      <c r="J46" s="61">
        <v>5</v>
      </c>
      <c r="K46" s="61">
        <v>10</v>
      </c>
      <c r="L46" s="61">
        <v>5</v>
      </c>
      <c r="M46" s="61">
        <v>0</v>
      </c>
      <c r="N46" s="61">
        <v>68</v>
      </c>
    </row>
    <row r="47" spans="1:14" x14ac:dyDescent="0.25">
      <c r="A47" s="61">
        <v>38</v>
      </c>
      <c r="B47" s="63" t="s">
        <v>223</v>
      </c>
      <c r="C47" s="61">
        <v>0</v>
      </c>
      <c r="D47" s="61">
        <v>3</v>
      </c>
      <c r="E47" s="61">
        <v>1</v>
      </c>
      <c r="F47" s="61">
        <v>2</v>
      </c>
      <c r="G47" s="61">
        <v>2</v>
      </c>
      <c r="H47" s="61">
        <v>4</v>
      </c>
      <c r="I47" s="61">
        <v>8</v>
      </c>
      <c r="J47" s="61">
        <v>4</v>
      </c>
      <c r="K47" s="61">
        <v>5</v>
      </c>
      <c r="L47" s="61">
        <v>3</v>
      </c>
      <c r="M47" s="61">
        <v>2</v>
      </c>
      <c r="N47" s="61">
        <v>34</v>
      </c>
    </row>
    <row r="48" spans="1:14" x14ac:dyDescent="0.25">
      <c r="A48" s="61">
        <v>39</v>
      </c>
      <c r="B48" s="63" t="s">
        <v>224</v>
      </c>
      <c r="C48" s="61">
        <v>0</v>
      </c>
      <c r="D48" s="61">
        <v>8</v>
      </c>
      <c r="E48" s="61">
        <v>4</v>
      </c>
      <c r="F48" s="61">
        <v>3</v>
      </c>
      <c r="G48" s="61">
        <v>10</v>
      </c>
      <c r="H48" s="61">
        <v>9</v>
      </c>
      <c r="I48" s="61">
        <v>6</v>
      </c>
      <c r="J48" s="61">
        <v>15</v>
      </c>
      <c r="K48" s="61">
        <v>3</v>
      </c>
      <c r="L48" s="61">
        <v>6</v>
      </c>
      <c r="M48" s="61">
        <v>4</v>
      </c>
      <c r="N48" s="61">
        <v>68</v>
      </c>
    </row>
    <row r="49" spans="1:14" x14ac:dyDescent="0.25">
      <c r="A49" s="61">
        <v>40</v>
      </c>
      <c r="B49" s="63" t="s">
        <v>225</v>
      </c>
      <c r="C49" s="61">
        <v>1</v>
      </c>
      <c r="D49" s="61">
        <v>20</v>
      </c>
      <c r="E49" s="61">
        <v>2</v>
      </c>
      <c r="F49" s="61">
        <v>2</v>
      </c>
      <c r="G49" s="61">
        <v>1</v>
      </c>
      <c r="H49" s="61">
        <v>20</v>
      </c>
      <c r="I49" s="61">
        <v>3</v>
      </c>
      <c r="J49" s="61">
        <v>4</v>
      </c>
      <c r="K49" s="61">
        <v>10</v>
      </c>
      <c r="L49" s="61">
        <v>0</v>
      </c>
      <c r="M49" s="61">
        <v>5</v>
      </c>
      <c r="N49" s="61">
        <v>68</v>
      </c>
    </row>
    <row r="50" spans="1:14" x14ac:dyDescent="0.25">
      <c r="A50" s="61">
        <v>41</v>
      </c>
      <c r="B50" s="63" t="s">
        <v>226</v>
      </c>
      <c r="C50" s="61">
        <v>0</v>
      </c>
      <c r="D50" s="61">
        <v>2</v>
      </c>
      <c r="E50" s="61">
        <v>3</v>
      </c>
      <c r="F50" s="61">
        <v>1</v>
      </c>
      <c r="G50" s="61">
        <v>34</v>
      </c>
      <c r="H50" s="61">
        <v>30</v>
      </c>
      <c r="I50" s="61">
        <v>2</v>
      </c>
      <c r="J50" s="61">
        <v>4</v>
      </c>
      <c r="K50" s="61">
        <v>3</v>
      </c>
      <c r="L50" s="61">
        <v>8</v>
      </c>
      <c r="M50" s="61">
        <v>15</v>
      </c>
      <c r="N50" s="61">
        <v>102</v>
      </c>
    </row>
    <row r="51" spans="1:14" x14ac:dyDescent="0.25">
      <c r="A51" s="61">
        <v>42</v>
      </c>
      <c r="B51" s="63" t="s">
        <v>227</v>
      </c>
      <c r="C51" s="61">
        <v>1</v>
      </c>
      <c r="D51" s="61">
        <v>20</v>
      </c>
      <c r="E51" s="61">
        <v>11</v>
      </c>
      <c r="F51" s="61">
        <v>2</v>
      </c>
      <c r="G51" s="61">
        <v>20</v>
      </c>
      <c r="H51" s="61">
        <v>14</v>
      </c>
      <c r="I51" s="61">
        <v>4</v>
      </c>
      <c r="J51" s="61">
        <v>3</v>
      </c>
      <c r="K51" s="61">
        <v>2</v>
      </c>
      <c r="L51" s="61">
        <v>20</v>
      </c>
      <c r="M51" s="61">
        <v>5</v>
      </c>
      <c r="N51" s="61">
        <v>102</v>
      </c>
    </row>
    <row r="52" spans="1:14" x14ac:dyDescent="0.25">
      <c r="A52" s="61">
        <v>43</v>
      </c>
      <c r="B52" s="63" t="s">
        <v>228</v>
      </c>
      <c r="C52" s="61">
        <v>1</v>
      </c>
      <c r="D52" s="61">
        <v>34</v>
      </c>
      <c r="E52" s="61">
        <v>3</v>
      </c>
      <c r="F52" s="61">
        <v>1</v>
      </c>
      <c r="G52" s="61">
        <v>20</v>
      </c>
      <c r="H52" s="61">
        <v>20</v>
      </c>
      <c r="I52" s="61">
        <v>1</v>
      </c>
      <c r="J52" s="61">
        <v>10</v>
      </c>
      <c r="K52" s="61">
        <v>2</v>
      </c>
      <c r="L52" s="61">
        <v>2</v>
      </c>
      <c r="M52" s="61">
        <v>8</v>
      </c>
      <c r="N52" s="61">
        <v>102</v>
      </c>
    </row>
    <row r="53" spans="1:14" ht="19.5" customHeight="1" x14ac:dyDescent="0.25">
      <c r="A53" s="61">
        <v>44</v>
      </c>
      <c r="B53" s="70" t="s">
        <v>229</v>
      </c>
      <c r="C53" s="61">
        <v>0</v>
      </c>
      <c r="D53" s="61">
        <v>20</v>
      </c>
      <c r="E53" s="61">
        <v>3</v>
      </c>
      <c r="F53" s="61">
        <v>1</v>
      </c>
      <c r="G53" s="61">
        <v>8</v>
      </c>
      <c r="H53" s="61">
        <v>28</v>
      </c>
      <c r="I53" s="61">
        <v>3</v>
      </c>
      <c r="J53" s="61">
        <v>9</v>
      </c>
      <c r="K53" s="61">
        <v>12</v>
      </c>
      <c r="L53" s="61">
        <v>8</v>
      </c>
      <c r="M53" s="61">
        <v>10</v>
      </c>
      <c r="N53" s="61">
        <v>102</v>
      </c>
    </row>
    <row r="54" spans="1:14" ht="18.75" customHeight="1" x14ac:dyDescent="0.25">
      <c r="A54" s="61">
        <v>45</v>
      </c>
      <c r="B54" s="71" t="s">
        <v>230</v>
      </c>
      <c r="C54" s="61">
        <v>0</v>
      </c>
      <c r="D54" s="61">
        <v>25</v>
      </c>
      <c r="E54" s="61">
        <v>1</v>
      </c>
      <c r="F54" s="61">
        <v>18</v>
      </c>
      <c r="G54" s="61">
        <v>15</v>
      </c>
      <c r="H54" s="61">
        <v>15</v>
      </c>
      <c r="I54" s="61">
        <v>3</v>
      </c>
      <c r="J54" s="61">
        <v>9</v>
      </c>
      <c r="K54" s="61">
        <v>2</v>
      </c>
      <c r="L54" s="61">
        <v>5</v>
      </c>
      <c r="M54" s="61">
        <v>9</v>
      </c>
      <c r="N54" s="61">
        <v>102</v>
      </c>
    </row>
    <row r="55" spans="1:14" ht="21.75" customHeight="1" x14ac:dyDescent="0.25">
      <c r="A55" s="61">
        <v>46</v>
      </c>
      <c r="B55" s="70" t="s">
        <v>231</v>
      </c>
      <c r="C55" s="61">
        <v>0</v>
      </c>
      <c r="D55" s="61">
        <v>28</v>
      </c>
      <c r="E55" s="61">
        <v>1</v>
      </c>
      <c r="F55" s="61">
        <v>25</v>
      </c>
      <c r="G55" s="61">
        <v>6</v>
      </c>
      <c r="H55" s="61">
        <v>20</v>
      </c>
      <c r="I55" s="61">
        <v>5</v>
      </c>
      <c r="J55" s="61">
        <v>2</v>
      </c>
      <c r="K55" s="61">
        <v>2</v>
      </c>
      <c r="L55" s="61">
        <v>2</v>
      </c>
      <c r="M55" s="61">
        <v>11</v>
      </c>
      <c r="N55" s="61">
        <v>102</v>
      </c>
    </row>
    <row r="56" spans="1:14" ht="19.5" customHeight="1" x14ac:dyDescent="0.25">
      <c r="A56" s="61">
        <v>47</v>
      </c>
      <c r="B56" s="72" t="s">
        <v>232</v>
      </c>
      <c r="C56" s="73">
        <v>0</v>
      </c>
      <c r="D56" s="73">
        <v>20</v>
      </c>
      <c r="E56" s="73">
        <v>2</v>
      </c>
      <c r="F56" s="73">
        <v>6</v>
      </c>
      <c r="G56" s="73">
        <v>12</v>
      </c>
      <c r="H56" s="73">
        <v>14</v>
      </c>
      <c r="I56" s="73">
        <v>9</v>
      </c>
      <c r="J56" s="73">
        <v>2</v>
      </c>
      <c r="K56" s="73">
        <v>2</v>
      </c>
      <c r="L56" s="73">
        <v>25</v>
      </c>
      <c r="M56" s="73">
        <v>10</v>
      </c>
      <c r="N56" s="73">
        <v>102</v>
      </c>
    </row>
    <row r="57" spans="1:14" s="75" customFormat="1" x14ac:dyDescent="0.25">
      <c r="A57" s="134" t="s">
        <v>233</v>
      </c>
      <c r="B57" s="135"/>
      <c r="C57" s="74">
        <f>SUM(C10:C56)</f>
        <v>113</v>
      </c>
      <c r="D57" s="74">
        <f t="shared" ref="D57:N57" si="0">SUM(D10:D56)</f>
        <v>452</v>
      </c>
      <c r="E57" s="74">
        <f t="shared" si="0"/>
        <v>450</v>
      </c>
      <c r="F57" s="74">
        <f t="shared" si="0"/>
        <v>238</v>
      </c>
      <c r="G57" s="74">
        <f t="shared" si="0"/>
        <v>337</v>
      </c>
      <c r="H57" s="74">
        <f t="shared" si="0"/>
        <v>762</v>
      </c>
      <c r="I57" s="74">
        <f t="shared" si="0"/>
        <v>221</v>
      </c>
      <c r="J57" s="74">
        <f t="shared" si="0"/>
        <v>329</v>
      </c>
      <c r="K57" s="74">
        <f t="shared" si="0"/>
        <v>248</v>
      </c>
      <c r="L57" s="74">
        <f t="shared" si="0"/>
        <v>436</v>
      </c>
      <c r="M57" s="74">
        <f t="shared" si="0"/>
        <v>239</v>
      </c>
      <c r="N57" s="74">
        <f t="shared" si="0"/>
        <v>3825</v>
      </c>
    </row>
  </sheetData>
  <mergeCells count="14">
    <mergeCell ref="A57:B57"/>
    <mergeCell ref="B7:N7"/>
    <mergeCell ref="A8:A9"/>
    <mergeCell ref="B8:B9"/>
    <mergeCell ref="C8:F8"/>
    <mergeCell ref="G8:J8"/>
    <mergeCell ref="K8:L8"/>
    <mergeCell ref="N8:N9"/>
    <mergeCell ref="A6:N6"/>
    <mergeCell ref="A1:N1"/>
    <mergeCell ref="A2:N2"/>
    <mergeCell ref="A3:N3"/>
    <mergeCell ref="A4:N4"/>
    <mergeCell ref="A5:N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6"/>
  <sheetViews>
    <sheetView topLeftCell="A7" workbookViewId="0">
      <selection activeCell="E7" sqref="E7"/>
    </sheetView>
  </sheetViews>
  <sheetFormatPr baseColWidth="10" defaultRowHeight="15" x14ac:dyDescent="0.25"/>
  <cols>
    <col min="1" max="1" width="4.140625" style="14" customWidth="1"/>
    <col min="2" max="2" width="36.140625" customWidth="1"/>
    <col min="13" max="13" width="12.85546875" customWidth="1"/>
  </cols>
  <sheetData>
    <row r="1" spans="1:14" ht="32.25" customHeight="1" x14ac:dyDescent="0.25">
      <c r="A1" s="107" t="s">
        <v>44</v>
      </c>
      <c r="B1" s="107"/>
      <c r="C1" s="107"/>
      <c r="D1" s="107"/>
      <c r="E1" s="107"/>
      <c r="F1" s="107"/>
      <c r="G1" s="107"/>
      <c r="H1" s="107"/>
      <c r="I1" s="107"/>
      <c r="J1" s="107"/>
      <c r="K1" s="107"/>
      <c r="L1" s="107"/>
      <c r="M1" s="107"/>
      <c r="N1" s="107"/>
    </row>
    <row r="2" spans="1:14" ht="99.75" customHeight="1" x14ac:dyDescent="0.25">
      <c r="A2" s="108" t="s">
        <v>45</v>
      </c>
      <c r="B2" s="108"/>
      <c r="C2" s="108"/>
      <c r="D2" s="108"/>
      <c r="E2" s="108"/>
      <c r="F2" s="108"/>
      <c r="G2" s="108"/>
      <c r="H2" s="108"/>
      <c r="I2" s="108"/>
      <c r="J2" s="108"/>
      <c r="K2" s="108"/>
      <c r="L2" s="108"/>
      <c r="M2" s="108"/>
      <c r="N2" s="108"/>
    </row>
    <row r="3" spans="1:14" ht="45" customHeight="1" x14ac:dyDescent="0.25">
      <c r="A3" s="109" t="s">
        <v>46</v>
      </c>
      <c r="B3" s="109"/>
      <c r="C3" s="109"/>
      <c r="D3" s="109"/>
      <c r="E3" s="109"/>
      <c r="F3" s="109"/>
      <c r="G3" s="109"/>
      <c r="H3" s="109"/>
      <c r="I3" s="109"/>
      <c r="J3" s="109"/>
      <c r="K3" s="109"/>
      <c r="L3" s="109"/>
      <c r="M3" s="109"/>
      <c r="N3" s="109"/>
    </row>
    <row r="4" spans="1:14" ht="23.25" customHeight="1" x14ac:dyDescent="0.35">
      <c r="A4" s="110" t="s">
        <v>47</v>
      </c>
      <c r="B4" s="111"/>
      <c r="C4" s="111"/>
      <c r="D4" s="111"/>
      <c r="E4" s="111"/>
      <c r="F4" s="111"/>
      <c r="G4" s="111"/>
      <c r="H4" s="111"/>
      <c r="I4" s="111"/>
      <c r="J4" s="111"/>
      <c r="K4" s="111"/>
      <c r="L4" s="111"/>
      <c r="M4" s="111"/>
      <c r="N4" s="111"/>
    </row>
    <row r="5" spans="1:14" ht="38.25" customHeight="1" x14ac:dyDescent="0.25">
      <c r="A5" s="105" t="s">
        <v>48</v>
      </c>
      <c r="B5" s="106"/>
      <c r="C5" s="106"/>
      <c r="D5" s="106"/>
      <c r="E5" s="106"/>
      <c r="F5" s="106"/>
      <c r="G5" s="106"/>
      <c r="H5" s="106"/>
      <c r="I5" s="106"/>
      <c r="J5" s="106"/>
      <c r="K5" s="106"/>
      <c r="L5" s="106"/>
      <c r="M5" s="106"/>
      <c r="N5" s="106"/>
    </row>
    <row r="6" spans="1:14" ht="19.5" customHeight="1" x14ac:dyDescent="0.25">
      <c r="A6" s="105" t="s">
        <v>234</v>
      </c>
      <c r="B6" s="106"/>
      <c r="C6" s="106"/>
      <c r="D6" s="106"/>
      <c r="E6" s="106"/>
      <c r="F6" s="106"/>
      <c r="G6" s="106"/>
      <c r="H6" s="106"/>
      <c r="I6" s="106"/>
      <c r="J6" s="106"/>
      <c r="K6" s="106"/>
      <c r="L6" s="106"/>
      <c r="M6" s="106"/>
      <c r="N6" s="106"/>
    </row>
    <row r="7" spans="1:14" ht="18.75" customHeight="1" thickBot="1" x14ac:dyDescent="0.3">
      <c r="A7" s="147" t="s">
        <v>50</v>
      </c>
      <c r="B7" s="147"/>
      <c r="C7" s="147"/>
      <c r="D7" s="147"/>
      <c r="E7" s="147"/>
      <c r="F7" s="147"/>
      <c r="G7" s="147"/>
      <c r="H7" s="147"/>
      <c r="I7" s="147"/>
      <c r="J7" s="147"/>
      <c r="K7" s="147"/>
      <c r="L7" s="147"/>
      <c r="M7" s="147"/>
      <c r="N7" s="147"/>
    </row>
    <row r="8" spans="1:14" ht="30" customHeight="1" x14ac:dyDescent="0.25">
      <c r="A8" s="136" t="s">
        <v>51</v>
      </c>
      <c r="B8" s="138" t="s">
        <v>52</v>
      </c>
      <c r="C8" s="140" t="s">
        <v>53</v>
      </c>
      <c r="D8" s="141"/>
      <c r="E8" s="141"/>
      <c r="F8" s="142"/>
      <c r="G8" s="140" t="s">
        <v>54</v>
      </c>
      <c r="H8" s="141"/>
      <c r="I8" s="141"/>
      <c r="J8" s="142"/>
      <c r="K8" s="140" t="s">
        <v>55</v>
      </c>
      <c r="L8" s="142"/>
      <c r="M8" s="55" t="s">
        <v>56</v>
      </c>
      <c r="N8" s="143" t="s">
        <v>57</v>
      </c>
    </row>
    <row r="9" spans="1:14" ht="30.75" thickBot="1" x14ac:dyDescent="0.3">
      <c r="A9" s="137"/>
      <c r="B9" s="139"/>
      <c r="C9" s="57" t="s">
        <v>58</v>
      </c>
      <c r="D9" s="57" t="s">
        <v>59</v>
      </c>
      <c r="E9" s="58" t="s">
        <v>60</v>
      </c>
      <c r="F9" s="58" t="s">
        <v>61</v>
      </c>
      <c r="G9" s="58" t="s">
        <v>62</v>
      </c>
      <c r="H9" s="58" t="s">
        <v>63</v>
      </c>
      <c r="I9" s="58" t="s">
        <v>64</v>
      </c>
      <c r="J9" s="58" t="s">
        <v>65</v>
      </c>
      <c r="K9" s="58" t="s">
        <v>66</v>
      </c>
      <c r="L9" s="57" t="s">
        <v>67</v>
      </c>
      <c r="M9" s="57" t="s">
        <v>68</v>
      </c>
      <c r="N9" s="144"/>
    </row>
    <row r="10" spans="1:14" s="69" customFormat="1" x14ac:dyDescent="0.25">
      <c r="A10" s="61">
        <v>1</v>
      </c>
      <c r="B10" s="76" t="s">
        <v>235</v>
      </c>
      <c r="C10" s="61">
        <v>0</v>
      </c>
      <c r="D10" s="61">
        <v>3</v>
      </c>
      <c r="E10" s="61">
        <v>40</v>
      </c>
      <c r="F10" s="61">
        <v>1</v>
      </c>
      <c r="G10" s="61">
        <v>2</v>
      </c>
      <c r="H10" s="61">
        <v>2</v>
      </c>
      <c r="I10" s="61">
        <v>8</v>
      </c>
      <c r="J10" s="61">
        <v>3</v>
      </c>
      <c r="K10" s="61">
        <v>2</v>
      </c>
      <c r="L10" s="61">
        <v>0</v>
      </c>
      <c r="M10" s="61">
        <v>7</v>
      </c>
      <c r="N10" s="77">
        <v>68</v>
      </c>
    </row>
    <row r="11" spans="1:14" s="14" customFormat="1" ht="30" x14ac:dyDescent="0.25">
      <c r="A11" s="61">
        <v>2</v>
      </c>
      <c r="B11" s="78" t="s">
        <v>236</v>
      </c>
      <c r="C11" s="61">
        <v>0</v>
      </c>
      <c r="D11" s="61">
        <v>1</v>
      </c>
      <c r="E11" s="61">
        <v>5</v>
      </c>
      <c r="F11" s="61">
        <v>0</v>
      </c>
      <c r="G11" s="61">
        <v>1</v>
      </c>
      <c r="H11" s="61">
        <v>1</v>
      </c>
      <c r="I11" s="61">
        <v>20</v>
      </c>
      <c r="J11" s="61">
        <v>2</v>
      </c>
      <c r="K11" s="61">
        <v>1</v>
      </c>
      <c r="L11" s="61">
        <v>0</v>
      </c>
      <c r="M11" s="61">
        <v>3</v>
      </c>
      <c r="N11" s="77">
        <v>34</v>
      </c>
    </row>
    <row r="12" spans="1:14" s="69" customFormat="1" x14ac:dyDescent="0.25">
      <c r="A12" s="61">
        <v>3</v>
      </c>
      <c r="B12" s="76" t="s">
        <v>237</v>
      </c>
      <c r="C12" s="61">
        <v>0</v>
      </c>
      <c r="D12" s="61">
        <v>4</v>
      </c>
      <c r="E12" s="61">
        <v>40</v>
      </c>
      <c r="F12" s="61">
        <v>2</v>
      </c>
      <c r="G12" s="61">
        <v>0</v>
      </c>
      <c r="H12" s="61">
        <v>3</v>
      </c>
      <c r="I12" s="61">
        <v>8</v>
      </c>
      <c r="J12" s="61">
        <v>4</v>
      </c>
      <c r="K12" s="61">
        <v>4</v>
      </c>
      <c r="L12" s="61">
        <v>0</v>
      </c>
      <c r="M12" s="61">
        <v>3</v>
      </c>
      <c r="N12" s="77">
        <v>68</v>
      </c>
    </row>
    <row r="13" spans="1:14" s="69" customFormat="1" ht="30" x14ac:dyDescent="0.25">
      <c r="A13" s="79">
        <v>4</v>
      </c>
      <c r="B13" s="80" t="s">
        <v>238</v>
      </c>
      <c r="C13" s="61">
        <v>3</v>
      </c>
      <c r="D13" s="61">
        <v>5</v>
      </c>
      <c r="E13" s="61">
        <v>7</v>
      </c>
      <c r="F13" s="61">
        <v>3</v>
      </c>
      <c r="G13" s="61">
        <v>2</v>
      </c>
      <c r="H13" s="61">
        <v>3</v>
      </c>
      <c r="I13" s="61">
        <v>5</v>
      </c>
      <c r="J13" s="61">
        <v>3</v>
      </c>
      <c r="K13" s="61">
        <v>3</v>
      </c>
      <c r="L13" s="61">
        <v>22</v>
      </c>
      <c r="M13" s="61">
        <v>12</v>
      </c>
      <c r="N13" s="77">
        <v>68</v>
      </c>
    </row>
    <row r="14" spans="1:14" s="69" customFormat="1" x14ac:dyDescent="0.25">
      <c r="A14" s="79">
        <v>5</v>
      </c>
      <c r="B14" s="76" t="s">
        <v>239</v>
      </c>
      <c r="C14" s="61">
        <v>1</v>
      </c>
      <c r="D14" s="61">
        <v>4</v>
      </c>
      <c r="E14" s="61">
        <v>1</v>
      </c>
      <c r="F14" s="61">
        <v>1</v>
      </c>
      <c r="G14" s="61">
        <v>1</v>
      </c>
      <c r="H14" s="61">
        <v>9</v>
      </c>
      <c r="I14" s="61">
        <v>4</v>
      </c>
      <c r="J14" s="61">
        <v>8</v>
      </c>
      <c r="K14" s="61">
        <v>1</v>
      </c>
      <c r="L14" s="61">
        <v>15</v>
      </c>
      <c r="M14" s="61">
        <v>6</v>
      </c>
      <c r="N14" s="77">
        <v>51</v>
      </c>
    </row>
    <row r="15" spans="1:14" s="69" customFormat="1" x14ac:dyDescent="0.25">
      <c r="A15" s="79">
        <v>6</v>
      </c>
      <c r="B15" s="76" t="s">
        <v>240</v>
      </c>
      <c r="C15" s="61">
        <v>7</v>
      </c>
      <c r="D15" s="61">
        <v>2</v>
      </c>
      <c r="E15" s="61">
        <v>2</v>
      </c>
      <c r="F15" s="61">
        <v>6</v>
      </c>
      <c r="G15" s="61">
        <v>0</v>
      </c>
      <c r="H15" s="61">
        <v>1</v>
      </c>
      <c r="I15" s="61">
        <v>5</v>
      </c>
      <c r="J15" s="61">
        <v>8</v>
      </c>
      <c r="K15" s="61">
        <v>4</v>
      </c>
      <c r="L15" s="61">
        <v>0</v>
      </c>
      <c r="M15" s="61">
        <v>16</v>
      </c>
      <c r="N15" s="77">
        <v>51</v>
      </c>
    </row>
    <row r="16" spans="1:14" s="69" customFormat="1" x14ac:dyDescent="0.25">
      <c r="A16" s="79">
        <v>7</v>
      </c>
      <c r="B16" s="76" t="s">
        <v>241</v>
      </c>
      <c r="C16" s="61">
        <v>5</v>
      </c>
      <c r="D16" s="61">
        <v>3</v>
      </c>
      <c r="E16" s="61">
        <v>4</v>
      </c>
      <c r="F16" s="61">
        <v>3</v>
      </c>
      <c r="G16" s="61">
        <v>0</v>
      </c>
      <c r="H16" s="61">
        <v>8</v>
      </c>
      <c r="I16" s="61">
        <v>4</v>
      </c>
      <c r="J16" s="61">
        <v>15</v>
      </c>
      <c r="K16" s="61">
        <v>3</v>
      </c>
      <c r="L16" s="61">
        <v>0</v>
      </c>
      <c r="M16" s="61">
        <v>23</v>
      </c>
      <c r="N16" s="77">
        <v>68</v>
      </c>
    </row>
    <row r="17" spans="1:14" s="69" customFormat="1" x14ac:dyDescent="0.25">
      <c r="A17" s="79">
        <v>8</v>
      </c>
      <c r="B17" s="76" t="s">
        <v>242</v>
      </c>
      <c r="C17" s="61">
        <v>0</v>
      </c>
      <c r="D17" s="61">
        <v>4</v>
      </c>
      <c r="E17" s="61">
        <v>40</v>
      </c>
      <c r="F17" s="61">
        <v>2</v>
      </c>
      <c r="G17" s="61">
        <v>0</v>
      </c>
      <c r="H17" s="61">
        <v>3</v>
      </c>
      <c r="I17" s="61">
        <v>8</v>
      </c>
      <c r="J17" s="61">
        <v>4</v>
      </c>
      <c r="K17" s="61">
        <v>4</v>
      </c>
      <c r="L17" s="61">
        <v>0</v>
      </c>
      <c r="M17" s="61">
        <v>3</v>
      </c>
      <c r="N17" s="77">
        <v>68</v>
      </c>
    </row>
    <row r="18" spans="1:14" s="69" customFormat="1" x14ac:dyDescent="0.25">
      <c r="A18" s="79">
        <v>9</v>
      </c>
      <c r="B18" s="76" t="s">
        <v>243</v>
      </c>
      <c r="C18" s="61">
        <v>0</v>
      </c>
      <c r="D18" s="61">
        <v>0</v>
      </c>
      <c r="E18" s="61">
        <v>1</v>
      </c>
      <c r="F18" s="61">
        <v>0</v>
      </c>
      <c r="G18" s="61">
        <v>8</v>
      </c>
      <c r="H18" s="61">
        <v>2</v>
      </c>
      <c r="I18" s="61">
        <v>8</v>
      </c>
      <c r="J18" s="61">
        <v>5</v>
      </c>
      <c r="K18" s="61">
        <v>0</v>
      </c>
      <c r="L18" s="61">
        <v>0</v>
      </c>
      <c r="M18" s="61">
        <v>10</v>
      </c>
      <c r="N18" s="77">
        <v>34</v>
      </c>
    </row>
    <row r="19" spans="1:14" s="69" customFormat="1" x14ac:dyDescent="0.25">
      <c r="A19" s="79">
        <v>10</v>
      </c>
      <c r="B19" s="76" t="s">
        <v>244</v>
      </c>
      <c r="C19" s="61">
        <v>1</v>
      </c>
      <c r="D19" s="61">
        <v>4</v>
      </c>
      <c r="E19" s="61">
        <v>4</v>
      </c>
      <c r="F19" s="61">
        <v>1</v>
      </c>
      <c r="G19" s="61">
        <v>1</v>
      </c>
      <c r="H19" s="61">
        <v>3</v>
      </c>
      <c r="I19" s="61">
        <v>4</v>
      </c>
      <c r="J19" s="61">
        <v>10</v>
      </c>
      <c r="K19" s="61">
        <v>2</v>
      </c>
      <c r="L19" s="61">
        <v>10</v>
      </c>
      <c r="M19" s="61">
        <v>11</v>
      </c>
      <c r="N19" s="77">
        <v>51</v>
      </c>
    </row>
    <row r="20" spans="1:14" s="69" customFormat="1" x14ac:dyDescent="0.25">
      <c r="A20" s="79">
        <v>11</v>
      </c>
      <c r="B20" s="76" t="s">
        <v>245</v>
      </c>
      <c r="C20" s="61">
        <v>0</v>
      </c>
      <c r="D20" s="61">
        <v>5</v>
      </c>
      <c r="E20" s="61">
        <v>40</v>
      </c>
      <c r="F20" s="61">
        <v>3</v>
      </c>
      <c r="G20" s="61">
        <v>0</v>
      </c>
      <c r="H20" s="61">
        <v>1</v>
      </c>
      <c r="I20" s="61">
        <v>7</v>
      </c>
      <c r="J20" s="61">
        <v>6</v>
      </c>
      <c r="K20" s="61">
        <v>2</v>
      </c>
      <c r="L20" s="61">
        <v>0</v>
      </c>
      <c r="M20" s="61">
        <v>4</v>
      </c>
      <c r="N20" s="77">
        <v>68</v>
      </c>
    </row>
    <row r="21" spans="1:14" s="69" customFormat="1" ht="30" x14ac:dyDescent="0.25">
      <c r="A21" s="79">
        <v>12</v>
      </c>
      <c r="B21" s="80" t="s">
        <v>246</v>
      </c>
      <c r="C21" s="61">
        <v>1</v>
      </c>
      <c r="D21" s="61">
        <v>4</v>
      </c>
      <c r="E21" s="61">
        <v>6</v>
      </c>
      <c r="F21" s="61">
        <v>2</v>
      </c>
      <c r="G21" s="61">
        <v>0</v>
      </c>
      <c r="H21" s="61">
        <v>4</v>
      </c>
      <c r="I21" s="61">
        <v>2</v>
      </c>
      <c r="J21" s="61">
        <v>1</v>
      </c>
      <c r="K21" s="61">
        <v>6</v>
      </c>
      <c r="L21" s="61">
        <v>34</v>
      </c>
      <c r="M21" s="61">
        <v>8</v>
      </c>
      <c r="N21" s="77">
        <v>68</v>
      </c>
    </row>
    <row r="22" spans="1:14" s="69" customFormat="1" ht="30" x14ac:dyDescent="0.25">
      <c r="A22" s="79">
        <v>13</v>
      </c>
      <c r="B22" s="80" t="s">
        <v>247</v>
      </c>
      <c r="C22" s="61">
        <v>0</v>
      </c>
      <c r="D22" s="61">
        <v>0</v>
      </c>
      <c r="E22" s="61">
        <v>31</v>
      </c>
      <c r="F22" s="61">
        <v>5</v>
      </c>
      <c r="G22" s="61">
        <v>5</v>
      </c>
      <c r="H22" s="61">
        <v>0</v>
      </c>
      <c r="I22" s="61">
        <v>5</v>
      </c>
      <c r="J22" s="61">
        <v>0</v>
      </c>
      <c r="K22" s="61">
        <v>5</v>
      </c>
      <c r="L22" s="61">
        <v>2</v>
      </c>
      <c r="M22" s="61">
        <v>15</v>
      </c>
      <c r="N22" s="77">
        <v>68</v>
      </c>
    </row>
    <row r="23" spans="1:14" s="69" customFormat="1" x14ac:dyDescent="0.25">
      <c r="A23" s="79">
        <v>14</v>
      </c>
      <c r="B23" s="76" t="s">
        <v>248</v>
      </c>
      <c r="C23" s="61">
        <v>0</v>
      </c>
      <c r="D23" s="61">
        <v>4</v>
      </c>
      <c r="E23" s="61">
        <v>40</v>
      </c>
      <c r="F23" s="61">
        <v>2</v>
      </c>
      <c r="G23" s="61">
        <v>0</v>
      </c>
      <c r="H23" s="61">
        <v>3</v>
      </c>
      <c r="I23" s="61">
        <v>8</v>
      </c>
      <c r="J23" s="61">
        <v>4</v>
      </c>
      <c r="K23" s="61">
        <v>4</v>
      </c>
      <c r="L23" s="61">
        <v>0</v>
      </c>
      <c r="M23" s="61">
        <v>3</v>
      </c>
      <c r="N23" s="77">
        <v>68</v>
      </c>
    </row>
    <row r="24" spans="1:14" s="69" customFormat="1" x14ac:dyDescent="0.25">
      <c r="A24" s="79">
        <v>15</v>
      </c>
      <c r="B24" s="76" t="s">
        <v>249</v>
      </c>
      <c r="C24" s="61">
        <v>0</v>
      </c>
      <c r="D24" s="61">
        <v>0</v>
      </c>
      <c r="E24" s="61">
        <v>1</v>
      </c>
      <c r="F24" s="61">
        <v>0</v>
      </c>
      <c r="G24" s="61">
        <v>8</v>
      </c>
      <c r="H24" s="61">
        <v>2</v>
      </c>
      <c r="I24" s="61">
        <v>8</v>
      </c>
      <c r="J24" s="61">
        <v>5</v>
      </c>
      <c r="K24" s="61">
        <v>0</v>
      </c>
      <c r="L24" s="61">
        <v>0</v>
      </c>
      <c r="M24" s="61">
        <v>10</v>
      </c>
      <c r="N24" s="77">
        <v>34</v>
      </c>
    </row>
    <row r="25" spans="1:14" s="69" customFormat="1" x14ac:dyDescent="0.25">
      <c r="A25" s="79">
        <v>16</v>
      </c>
      <c r="B25" s="76" t="s">
        <v>250</v>
      </c>
      <c r="C25" s="61">
        <v>3</v>
      </c>
      <c r="D25" s="61">
        <v>3</v>
      </c>
      <c r="E25" s="61">
        <v>40</v>
      </c>
      <c r="F25" s="61">
        <v>1</v>
      </c>
      <c r="G25" s="61">
        <v>0</v>
      </c>
      <c r="H25" s="61">
        <v>3</v>
      </c>
      <c r="I25" s="61">
        <v>2</v>
      </c>
      <c r="J25" s="61">
        <v>1</v>
      </c>
      <c r="K25" s="61">
        <v>3</v>
      </c>
      <c r="L25" s="61">
        <v>5</v>
      </c>
      <c r="M25" s="61">
        <v>7</v>
      </c>
      <c r="N25" s="77">
        <v>68</v>
      </c>
    </row>
    <row r="26" spans="1:14" s="69" customFormat="1" x14ac:dyDescent="0.25">
      <c r="A26" s="79">
        <v>17</v>
      </c>
      <c r="B26" s="76" t="s">
        <v>251</v>
      </c>
      <c r="C26" s="61">
        <v>4</v>
      </c>
      <c r="D26" s="61">
        <v>1</v>
      </c>
      <c r="E26" s="61">
        <v>8</v>
      </c>
      <c r="F26" s="61">
        <v>0</v>
      </c>
      <c r="G26" s="61">
        <v>0</v>
      </c>
      <c r="H26" s="61">
        <v>2</v>
      </c>
      <c r="I26" s="61">
        <v>1</v>
      </c>
      <c r="J26" s="61">
        <v>1</v>
      </c>
      <c r="K26" s="61">
        <v>4</v>
      </c>
      <c r="L26" s="61">
        <v>8</v>
      </c>
      <c r="M26" s="61">
        <v>5</v>
      </c>
      <c r="N26" s="77">
        <v>34</v>
      </c>
    </row>
    <row r="27" spans="1:14" s="69" customFormat="1" x14ac:dyDescent="0.25">
      <c r="A27" s="79">
        <v>18</v>
      </c>
      <c r="B27" s="76" t="s">
        <v>252</v>
      </c>
      <c r="C27" s="61">
        <v>2</v>
      </c>
      <c r="D27" s="61">
        <v>4</v>
      </c>
      <c r="E27" s="61">
        <v>5</v>
      </c>
      <c r="F27" s="61">
        <v>2</v>
      </c>
      <c r="G27" s="61">
        <v>2</v>
      </c>
      <c r="H27" s="61">
        <v>4</v>
      </c>
      <c r="I27" s="61">
        <v>4</v>
      </c>
      <c r="J27" s="61">
        <v>9</v>
      </c>
      <c r="K27" s="61">
        <v>2</v>
      </c>
      <c r="L27" s="61">
        <v>20</v>
      </c>
      <c r="M27" s="61">
        <v>14</v>
      </c>
      <c r="N27" s="77">
        <v>68</v>
      </c>
    </row>
    <row r="28" spans="1:14" s="69" customFormat="1" x14ac:dyDescent="0.25">
      <c r="A28" s="79">
        <v>19</v>
      </c>
      <c r="B28" s="76" t="s">
        <v>253</v>
      </c>
      <c r="C28" s="61">
        <v>0</v>
      </c>
      <c r="D28" s="61">
        <v>4</v>
      </c>
      <c r="E28" s="61">
        <v>40</v>
      </c>
      <c r="F28" s="61">
        <v>2</v>
      </c>
      <c r="G28" s="61">
        <v>0</v>
      </c>
      <c r="H28" s="61">
        <v>3</v>
      </c>
      <c r="I28" s="61">
        <v>8</v>
      </c>
      <c r="J28" s="61">
        <v>4</v>
      </c>
      <c r="K28" s="61">
        <v>4</v>
      </c>
      <c r="L28" s="61">
        <v>0</v>
      </c>
      <c r="M28" s="61">
        <v>3</v>
      </c>
      <c r="N28" s="77">
        <v>68</v>
      </c>
    </row>
    <row r="29" spans="1:14" s="69" customFormat="1" x14ac:dyDescent="0.25">
      <c r="A29" s="79">
        <v>20</v>
      </c>
      <c r="B29" s="80" t="s">
        <v>254</v>
      </c>
      <c r="C29" s="73">
        <v>1</v>
      </c>
      <c r="D29" s="61">
        <v>8</v>
      </c>
      <c r="E29" s="61">
        <v>22</v>
      </c>
      <c r="F29" s="61">
        <v>10</v>
      </c>
      <c r="G29" s="61">
        <v>6</v>
      </c>
      <c r="H29" s="61">
        <v>2</v>
      </c>
      <c r="I29" s="61">
        <v>6</v>
      </c>
      <c r="J29" s="61">
        <v>2</v>
      </c>
      <c r="K29" s="61">
        <v>4</v>
      </c>
      <c r="L29" s="61">
        <v>5</v>
      </c>
      <c r="M29" s="61">
        <v>2</v>
      </c>
      <c r="N29" s="77">
        <f t="shared" ref="N29" si="0">SUM(C29:M29)</f>
        <v>68</v>
      </c>
    </row>
    <row r="30" spans="1:14" s="69" customFormat="1" x14ac:dyDescent="0.25">
      <c r="A30" s="79">
        <v>21</v>
      </c>
      <c r="B30" s="76" t="s">
        <v>255</v>
      </c>
      <c r="C30" s="61">
        <v>1</v>
      </c>
      <c r="D30" s="61">
        <v>1</v>
      </c>
      <c r="E30" s="61">
        <v>15</v>
      </c>
      <c r="F30" s="61">
        <v>2</v>
      </c>
      <c r="G30" s="61">
        <v>20</v>
      </c>
      <c r="H30" s="61">
        <v>15</v>
      </c>
      <c r="I30" s="61">
        <v>4</v>
      </c>
      <c r="J30" s="61">
        <v>3</v>
      </c>
      <c r="K30" s="61">
        <v>3</v>
      </c>
      <c r="L30" s="61">
        <v>2</v>
      </c>
      <c r="M30" s="61">
        <v>2</v>
      </c>
      <c r="N30" s="77">
        <v>68</v>
      </c>
    </row>
    <row r="31" spans="1:14" s="69" customFormat="1" x14ac:dyDescent="0.25">
      <c r="A31" s="79">
        <v>22</v>
      </c>
      <c r="B31" s="76" t="s">
        <v>256</v>
      </c>
      <c r="C31" s="61">
        <v>2</v>
      </c>
      <c r="D31" s="61">
        <v>4</v>
      </c>
      <c r="E31" s="61">
        <v>8</v>
      </c>
      <c r="F31" s="61">
        <v>4</v>
      </c>
      <c r="G31" s="61">
        <v>18</v>
      </c>
      <c r="H31" s="61">
        <v>2</v>
      </c>
      <c r="I31" s="61">
        <v>6</v>
      </c>
      <c r="J31" s="61">
        <v>4</v>
      </c>
      <c r="K31" s="61">
        <v>8</v>
      </c>
      <c r="L31" s="61">
        <v>5</v>
      </c>
      <c r="M31" s="61">
        <v>7</v>
      </c>
      <c r="N31" s="77">
        <v>68</v>
      </c>
    </row>
    <row r="32" spans="1:14" s="69" customFormat="1" x14ac:dyDescent="0.25">
      <c r="A32" s="79">
        <v>23</v>
      </c>
      <c r="B32" s="76" t="s">
        <v>257</v>
      </c>
      <c r="C32" s="61">
        <v>1</v>
      </c>
      <c r="D32" s="61">
        <v>2</v>
      </c>
      <c r="E32" s="61">
        <v>10</v>
      </c>
      <c r="F32" s="61">
        <v>1</v>
      </c>
      <c r="G32" s="61">
        <v>2</v>
      </c>
      <c r="H32" s="61">
        <v>9</v>
      </c>
      <c r="I32" s="61">
        <v>2</v>
      </c>
      <c r="J32" s="61">
        <v>5</v>
      </c>
      <c r="K32" s="61">
        <v>6</v>
      </c>
      <c r="L32" s="61">
        <v>9</v>
      </c>
      <c r="M32" s="61">
        <v>4</v>
      </c>
      <c r="N32" s="77">
        <v>51</v>
      </c>
    </row>
    <row r="33" spans="1:14" s="69" customFormat="1" ht="30" x14ac:dyDescent="0.25">
      <c r="A33" s="79">
        <v>24</v>
      </c>
      <c r="B33" s="80" t="s">
        <v>258</v>
      </c>
      <c r="C33" s="61">
        <v>4</v>
      </c>
      <c r="D33" s="61">
        <v>1</v>
      </c>
      <c r="E33" s="61">
        <v>8</v>
      </c>
      <c r="F33" s="61">
        <v>0</v>
      </c>
      <c r="G33" s="61">
        <v>0</v>
      </c>
      <c r="H33" s="61">
        <v>2</v>
      </c>
      <c r="I33" s="61">
        <v>1</v>
      </c>
      <c r="J33" s="61">
        <v>1</v>
      </c>
      <c r="K33" s="61">
        <v>4</v>
      </c>
      <c r="L33" s="61">
        <v>8</v>
      </c>
      <c r="M33" s="61">
        <v>5</v>
      </c>
      <c r="N33" s="77">
        <v>34</v>
      </c>
    </row>
    <row r="34" spans="1:14" s="69" customFormat="1" x14ac:dyDescent="0.25">
      <c r="A34" s="79">
        <v>25</v>
      </c>
      <c r="B34" s="76" t="s">
        <v>259</v>
      </c>
      <c r="C34" s="61">
        <v>5</v>
      </c>
      <c r="D34" s="61">
        <v>3</v>
      </c>
      <c r="E34" s="61">
        <v>3</v>
      </c>
      <c r="F34" s="61">
        <v>3</v>
      </c>
      <c r="G34" s="61">
        <v>0</v>
      </c>
      <c r="H34" s="61">
        <v>8</v>
      </c>
      <c r="I34" s="61">
        <v>4</v>
      </c>
      <c r="J34" s="61">
        <v>5</v>
      </c>
      <c r="K34" s="61">
        <v>3</v>
      </c>
      <c r="L34" s="61">
        <v>0</v>
      </c>
      <c r="M34" s="61">
        <v>17</v>
      </c>
      <c r="N34" s="77">
        <v>51</v>
      </c>
    </row>
    <row r="35" spans="1:14" s="69" customFormat="1" x14ac:dyDescent="0.25">
      <c r="A35" s="79">
        <v>26</v>
      </c>
      <c r="B35" s="76" t="s">
        <v>260</v>
      </c>
      <c r="C35" s="61">
        <v>5</v>
      </c>
      <c r="D35" s="61">
        <v>3</v>
      </c>
      <c r="E35" s="61">
        <v>3</v>
      </c>
      <c r="F35" s="61">
        <v>3</v>
      </c>
      <c r="G35" s="61">
        <v>0</v>
      </c>
      <c r="H35" s="61">
        <v>8</v>
      </c>
      <c r="I35" s="61">
        <v>4</v>
      </c>
      <c r="J35" s="61">
        <v>4</v>
      </c>
      <c r="K35" s="61">
        <v>3</v>
      </c>
      <c r="L35" s="61">
        <v>0</v>
      </c>
      <c r="M35" s="61">
        <v>18</v>
      </c>
      <c r="N35" s="77">
        <f>SUM(C35:M35)</f>
        <v>51</v>
      </c>
    </row>
    <row r="36" spans="1:14" s="69" customFormat="1" x14ac:dyDescent="0.25">
      <c r="A36" s="79">
        <v>27</v>
      </c>
      <c r="B36" s="76" t="s">
        <v>261</v>
      </c>
      <c r="C36" s="61">
        <v>1</v>
      </c>
      <c r="D36" s="61">
        <v>3</v>
      </c>
      <c r="E36" s="61">
        <v>10</v>
      </c>
      <c r="F36" s="61">
        <v>2</v>
      </c>
      <c r="G36" s="61">
        <v>10</v>
      </c>
      <c r="H36" s="61">
        <v>4</v>
      </c>
      <c r="I36" s="61">
        <v>13</v>
      </c>
      <c r="J36" s="61">
        <v>4</v>
      </c>
      <c r="K36" s="61">
        <v>9</v>
      </c>
      <c r="L36" s="61">
        <v>3</v>
      </c>
      <c r="M36" s="61">
        <v>9</v>
      </c>
      <c r="N36" s="77">
        <f>SUM(C36:M36)</f>
        <v>68</v>
      </c>
    </row>
    <row r="37" spans="1:14" s="69" customFormat="1" x14ac:dyDescent="0.25">
      <c r="A37" s="79">
        <v>28</v>
      </c>
      <c r="B37" s="76" t="s">
        <v>262</v>
      </c>
      <c r="C37" s="61">
        <v>1</v>
      </c>
      <c r="D37" s="61">
        <v>3</v>
      </c>
      <c r="E37" s="61">
        <v>15</v>
      </c>
      <c r="F37" s="61">
        <v>1</v>
      </c>
      <c r="G37" s="61">
        <v>6</v>
      </c>
      <c r="H37" s="61">
        <v>17</v>
      </c>
      <c r="I37" s="61">
        <v>4</v>
      </c>
      <c r="J37" s="61">
        <v>7</v>
      </c>
      <c r="K37" s="61">
        <v>9</v>
      </c>
      <c r="L37" s="61">
        <v>1</v>
      </c>
      <c r="M37" s="61">
        <v>4</v>
      </c>
      <c r="N37" s="77">
        <f>SUM(C37:M37)</f>
        <v>68</v>
      </c>
    </row>
    <row r="38" spans="1:14" s="69" customFormat="1" x14ac:dyDescent="0.25">
      <c r="A38" s="79">
        <v>29</v>
      </c>
      <c r="B38" s="76" t="s">
        <v>263</v>
      </c>
      <c r="C38" s="61">
        <v>1</v>
      </c>
      <c r="D38" s="61">
        <v>1</v>
      </c>
      <c r="E38" s="61">
        <v>11</v>
      </c>
      <c r="F38" s="61">
        <v>2</v>
      </c>
      <c r="G38" s="61">
        <v>14</v>
      </c>
      <c r="H38" s="61">
        <v>11</v>
      </c>
      <c r="I38" s="61">
        <v>4</v>
      </c>
      <c r="J38" s="61">
        <v>3</v>
      </c>
      <c r="K38" s="61">
        <v>2</v>
      </c>
      <c r="L38" s="61">
        <v>0</v>
      </c>
      <c r="M38" s="61">
        <v>2</v>
      </c>
      <c r="N38" s="77">
        <f>SUM(C38:M38)</f>
        <v>51</v>
      </c>
    </row>
    <row r="39" spans="1:14" s="69" customFormat="1" x14ac:dyDescent="0.25">
      <c r="A39" s="79">
        <v>30</v>
      </c>
      <c r="B39" s="76" t="s">
        <v>264</v>
      </c>
      <c r="C39" s="61">
        <v>3</v>
      </c>
      <c r="D39" s="61">
        <v>3</v>
      </c>
      <c r="E39" s="61">
        <v>40</v>
      </c>
      <c r="F39" s="61">
        <v>1</v>
      </c>
      <c r="G39" s="61">
        <v>0</v>
      </c>
      <c r="H39" s="61">
        <v>3</v>
      </c>
      <c r="I39" s="61">
        <v>2</v>
      </c>
      <c r="J39" s="61">
        <v>1</v>
      </c>
      <c r="K39" s="61">
        <v>3</v>
      </c>
      <c r="L39" s="61">
        <v>5</v>
      </c>
      <c r="M39" s="61">
        <v>7</v>
      </c>
      <c r="N39" s="77">
        <f>SUM(C39:M39)</f>
        <v>68</v>
      </c>
    </row>
    <row r="40" spans="1:14" s="69" customFormat="1" x14ac:dyDescent="0.25">
      <c r="A40" s="79">
        <v>31</v>
      </c>
      <c r="B40" s="76" t="s">
        <v>265</v>
      </c>
      <c r="C40" s="61">
        <v>1</v>
      </c>
      <c r="D40" s="61">
        <v>15</v>
      </c>
      <c r="E40" s="61">
        <v>6</v>
      </c>
      <c r="F40" s="61">
        <v>2</v>
      </c>
      <c r="G40" s="61">
        <v>13</v>
      </c>
      <c r="H40" s="61">
        <v>4</v>
      </c>
      <c r="I40" s="61">
        <v>5</v>
      </c>
      <c r="J40" s="61">
        <v>4</v>
      </c>
      <c r="K40" s="61">
        <v>9</v>
      </c>
      <c r="L40" s="61">
        <v>0</v>
      </c>
      <c r="M40" s="61">
        <v>9</v>
      </c>
      <c r="N40" s="77">
        <v>51</v>
      </c>
    </row>
    <row r="41" spans="1:14" s="69" customFormat="1" ht="30" x14ac:dyDescent="0.25">
      <c r="A41" s="79">
        <v>32</v>
      </c>
      <c r="B41" s="80" t="s">
        <v>266</v>
      </c>
      <c r="C41" s="61">
        <v>9</v>
      </c>
      <c r="D41" s="61">
        <v>2</v>
      </c>
      <c r="E41" s="61">
        <v>2</v>
      </c>
      <c r="F41" s="61">
        <v>2</v>
      </c>
      <c r="G41" s="61">
        <v>4</v>
      </c>
      <c r="H41" s="61">
        <v>9</v>
      </c>
      <c r="I41" s="61">
        <v>3</v>
      </c>
      <c r="J41" s="61">
        <v>10</v>
      </c>
      <c r="K41" s="61">
        <v>3</v>
      </c>
      <c r="L41" s="61">
        <v>0</v>
      </c>
      <c r="M41" s="61">
        <v>24</v>
      </c>
      <c r="N41" s="77">
        <f t="shared" ref="N41:N65" si="1">SUM(C41:M41)</f>
        <v>68</v>
      </c>
    </row>
    <row r="42" spans="1:14" s="69" customFormat="1" x14ac:dyDescent="0.25">
      <c r="A42" s="79">
        <v>33</v>
      </c>
      <c r="B42" s="76" t="s">
        <v>267</v>
      </c>
      <c r="C42" s="61">
        <v>1</v>
      </c>
      <c r="D42" s="61">
        <v>23</v>
      </c>
      <c r="E42" s="61">
        <v>6</v>
      </c>
      <c r="F42" s="61">
        <v>1</v>
      </c>
      <c r="G42" s="61">
        <v>1</v>
      </c>
      <c r="H42" s="61">
        <v>10</v>
      </c>
      <c r="I42" s="61">
        <v>2</v>
      </c>
      <c r="J42" s="61">
        <v>10</v>
      </c>
      <c r="K42" s="61">
        <v>3</v>
      </c>
      <c r="L42" s="61">
        <v>2</v>
      </c>
      <c r="M42" s="61">
        <v>9</v>
      </c>
      <c r="N42" s="77">
        <f t="shared" si="1"/>
        <v>68</v>
      </c>
    </row>
    <row r="43" spans="1:14" s="69" customFormat="1" x14ac:dyDescent="0.25">
      <c r="A43" s="79">
        <v>34</v>
      </c>
      <c r="B43" s="76" t="s">
        <v>268</v>
      </c>
      <c r="C43" s="61">
        <v>9</v>
      </c>
      <c r="D43" s="61">
        <v>2</v>
      </c>
      <c r="E43" s="61">
        <v>6</v>
      </c>
      <c r="F43" s="61">
        <v>6</v>
      </c>
      <c r="G43" s="61">
        <v>6</v>
      </c>
      <c r="H43" s="61">
        <v>7</v>
      </c>
      <c r="I43" s="61">
        <v>4</v>
      </c>
      <c r="J43" s="61">
        <v>6</v>
      </c>
      <c r="K43" s="61">
        <v>2</v>
      </c>
      <c r="L43" s="61">
        <v>1</v>
      </c>
      <c r="M43" s="61">
        <v>19</v>
      </c>
      <c r="N43" s="77">
        <f t="shared" si="1"/>
        <v>68</v>
      </c>
    </row>
    <row r="44" spans="1:14" s="69" customFormat="1" x14ac:dyDescent="0.25">
      <c r="A44" s="79">
        <v>35</v>
      </c>
      <c r="B44" s="76" t="s">
        <v>269</v>
      </c>
      <c r="C44" s="61">
        <v>1</v>
      </c>
      <c r="D44" s="61">
        <v>2</v>
      </c>
      <c r="E44" s="61">
        <v>17</v>
      </c>
      <c r="F44" s="61">
        <v>1</v>
      </c>
      <c r="G44" s="61">
        <v>4</v>
      </c>
      <c r="H44" s="61">
        <v>15</v>
      </c>
      <c r="I44" s="61">
        <v>2</v>
      </c>
      <c r="J44" s="61">
        <v>5</v>
      </c>
      <c r="K44" s="61">
        <v>7</v>
      </c>
      <c r="L44" s="61">
        <v>1</v>
      </c>
      <c r="M44" s="61">
        <v>13</v>
      </c>
      <c r="N44" s="77">
        <f t="shared" si="1"/>
        <v>68</v>
      </c>
    </row>
    <row r="45" spans="1:14" s="69" customFormat="1" ht="30" x14ac:dyDescent="0.25">
      <c r="A45" s="79">
        <v>36</v>
      </c>
      <c r="B45" s="80" t="s">
        <v>270</v>
      </c>
      <c r="C45" s="73">
        <v>2</v>
      </c>
      <c r="D45" s="61">
        <v>9</v>
      </c>
      <c r="E45" s="61">
        <v>3</v>
      </c>
      <c r="F45" s="61">
        <v>2</v>
      </c>
      <c r="G45" s="61">
        <v>5</v>
      </c>
      <c r="H45" s="61">
        <v>5</v>
      </c>
      <c r="I45" s="61">
        <v>3</v>
      </c>
      <c r="J45" s="61">
        <v>9</v>
      </c>
      <c r="K45" s="61">
        <v>10</v>
      </c>
      <c r="L45" s="61">
        <v>0</v>
      </c>
      <c r="M45" s="61">
        <v>20</v>
      </c>
      <c r="N45" s="77">
        <f t="shared" si="1"/>
        <v>68</v>
      </c>
    </row>
    <row r="46" spans="1:14" s="69" customFormat="1" ht="30" x14ac:dyDescent="0.25">
      <c r="A46" s="79">
        <v>37</v>
      </c>
      <c r="B46" s="80" t="s">
        <v>271</v>
      </c>
      <c r="C46" s="73">
        <v>1</v>
      </c>
      <c r="D46" s="61">
        <v>1</v>
      </c>
      <c r="E46" s="61">
        <v>15</v>
      </c>
      <c r="F46" s="61">
        <v>2</v>
      </c>
      <c r="G46" s="61">
        <v>20</v>
      </c>
      <c r="H46" s="61">
        <v>15</v>
      </c>
      <c r="I46" s="61">
        <v>4</v>
      </c>
      <c r="J46" s="61">
        <v>5</v>
      </c>
      <c r="K46" s="61">
        <v>3</v>
      </c>
      <c r="L46" s="61">
        <v>0</v>
      </c>
      <c r="M46" s="61">
        <v>2</v>
      </c>
      <c r="N46" s="77">
        <f t="shared" si="1"/>
        <v>68</v>
      </c>
    </row>
    <row r="47" spans="1:14" s="69" customFormat="1" ht="30" x14ac:dyDescent="0.25">
      <c r="A47" s="79">
        <v>38</v>
      </c>
      <c r="B47" s="80" t="s">
        <v>272</v>
      </c>
      <c r="C47" s="61">
        <v>1</v>
      </c>
      <c r="D47" s="61">
        <v>1</v>
      </c>
      <c r="E47" s="61">
        <v>9</v>
      </c>
      <c r="F47" s="61">
        <v>2</v>
      </c>
      <c r="G47" s="61">
        <v>16</v>
      </c>
      <c r="H47" s="61">
        <v>11</v>
      </c>
      <c r="I47" s="61">
        <v>4</v>
      </c>
      <c r="J47" s="61">
        <v>3</v>
      </c>
      <c r="K47" s="61">
        <v>2</v>
      </c>
      <c r="L47" s="61">
        <v>0</v>
      </c>
      <c r="M47" s="61">
        <v>2</v>
      </c>
      <c r="N47" s="77">
        <f t="shared" si="1"/>
        <v>51</v>
      </c>
    </row>
    <row r="48" spans="1:14" s="69" customFormat="1" x14ac:dyDescent="0.25">
      <c r="A48" s="79">
        <v>39</v>
      </c>
      <c r="B48" s="76" t="s">
        <v>273</v>
      </c>
      <c r="C48" s="61">
        <v>1</v>
      </c>
      <c r="D48" s="61">
        <v>15</v>
      </c>
      <c r="E48" s="61">
        <v>8</v>
      </c>
      <c r="F48" s="61">
        <v>2</v>
      </c>
      <c r="G48" s="61">
        <v>10</v>
      </c>
      <c r="H48" s="61">
        <v>4</v>
      </c>
      <c r="I48" s="61">
        <v>5</v>
      </c>
      <c r="J48" s="61">
        <v>4</v>
      </c>
      <c r="K48" s="61">
        <v>10</v>
      </c>
      <c r="L48" s="61">
        <v>0</v>
      </c>
      <c r="M48" s="61">
        <v>9</v>
      </c>
      <c r="N48" s="77">
        <f t="shared" si="1"/>
        <v>68</v>
      </c>
    </row>
    <row r="49" spans="1:14" s="69" customFormat="1" x14ac:dyDescent="0.25">
      <c r="A49" s="79">
        <v>40</v>
      </c>
      <c r="B49" s="76" t="s">
        <v>274</v>
      </c>
      <c r="C49" s="61">
        <v>1</v>
      </c>
      <c r="D49" s="61">
        <v>9</v>
      </c>
      <c r="E49" s="61">
        <v>6</v>
      </c>
      <c r="F49" s="61">
        <v>2</v>
      </c>
      <c r="G49" s="61">
        <v>6</v>
      </c>
      <c r="H49" s="61">
        <v>2</v>
      </c>
      <c r="I49" s="61">
        <v>5</v>
      </c>
      <c r="J49" s="61">
        <v>4</v>
      </c>
      <c r="K49" s="61">
        <v>7</v>
      </c>
      <c r="L49" s="61">
        <v>0</v>
      </c>
      <c r="M49" s="61">
        <v>9</v>
      </c>
      <c r="N49" s="77">
        <f t="shared" si="1"/>
        <v>51</v>
      </c>
    </row>
    <row r="50" spans="1:14" s="69" customFormat="1" ht="30" x14ac:dyDescent="0.25">
      <c r="A50" s="79">
        <v>41</v>
      </c>
      <c r="B50" s="80" t="s">
        <v>275</v>
      </c>
      <c r="C50" s="73">
        <v>2</v>
      </c>
      <c r="D50" s="61">
        <v>9</v>
      </c>
      <c r="E50" s="61">
        <v>3</v>
      </c>
      <c r="F50" s="61">
        <v>2</v>
      </c>
      <c r="G50" s="61">
        <v>5</v>
      </c>
      <c r="H50" s="61">
        <v>5</v>
      </c>
      <c r="I50" s="61">
        <v>3</v>
      </c>
      <c r="J50" s="61">
        <v>9</v>
      </c>
      <c r="K50" s="61">
        <v>10</v>
      </c>
      <c r="L50" s="61">
        <v>0</v>
      </c>
      <c r="M50" s="61">
        <v>20</v>
      </c>
      <c r="N50" s="77">
        <f t="shared" si="1"/>
        <v>68</v>
      </c>
    </row>
    <row r="51" spans="1:14" s="69" customFormat="1" ht="30" x14ac:dyDescent="0.25">
      <c r="A51" s="79">
        <v>42</v>
      </c>
      <c r="B51" s="80" t="s">
        <v>276</v>
      </c>
      <c r="C51" s="73">
        <v>2</v>
      </c>
      <c r="D51" s="61">
        <v>9</v>
      </c>
      <c r="E51" s="61">
        <v>2</v>
      </c>
      <c r="F51" s="61">
        <v>2</v>
      </c>
      <c r="G51" s="61">
        <v>5</v>
      </c>
      <c r="H51" s="61">
        <v>5</v>
      </c>
      <c r="I51" s="61">
        <v>2</v>
      </c>
      <c r="J51" s="61">
        <v>9</v>
      </c>
      <c r="K51" s="61">
        <v>12</v>
      </c>
      <c r="L51" s="61">
        <v>0</v>
      </c>
      <c r="M51" s="61">
        <v>20</v>
      </c>
      <c r="N51" s="77">
        <f t="shared" si="1"/>
        <v>68</v>
      </c>
    </row>
    <row r="52" spans="1:14" s="69" customFormat="1" x14ac:dyDescent="0.25">
      <c r="A52" s="79">
        <v>43</v>
      </c>
      <c r="B52" s="80" t="s">
        <v>277</v>
      </c>
      <c r="C52" s="73">
        <v>2</v>
      </c>
      <c r="D52" s="61">
        <v>3</v>
      </c>
      <c r="E52" s="61">
        <v>3</v>
      </c>
      <c r="F52" s="61">
        <v>2</v>
      </c>
      <c r="G52" s="61">
        <v>9</v>
      </c>
      <c r="H52" s="61">
        <v>4</v>
      </c>
      <c r="I52" s="61">
        <v>3</v>
      </c>
      <c r="J52" s="61">
        <v>4</v>
      </c>
      <c r="K52" s="61">
        <v>7</v>
      </c>
      <c r="L52" s="61">
        <v>5</v>
      </c>
      <c r="M52" s="61">
        <v>9</v>
      </c>
      <c r="N52" s="77">
        <f t="shared" si="1"/>
        <v>51</v>
      </c>
    </row>
    <row r="53" spans="1:14" s="69" customFormat="1" x14ac:dyDescent="0.25">
      <c r="A53" s="79">
        <v>44</v>
      </c>
      <c r="B53" s="80" t="s">
        <v>278</v>
      </c>
      <c r="C53" s="73">
        <v>1</v>
      </c>
      <c r="D53" s="61">
        <v>23</v>
      </c>
      <c r="E53" s="61">
        <v>6</v>
      </c>
      <c r="F53" s="61">
        <v>1</v>
      </c>
      <c r="G53" s="61">
        <v>1</v>
      </c>
      <c r="H53" s="61">
        <v>10</v>
      </c>
      <c r="I53" s="61">
        <v>2</v>
      </c>
      <c r="J53" s="61">
        <v>11</v>
      </c>
      <c r="K53" s="61">
        <v>3</v>
      </c>
      <c r="L53" s="61">
        <v>1</v>
      </c>
      <c r="M53" s="61">
        <v>9</v>
      </c>
      <c r="N53" s="77">
        <f t="shared" si="1"/>
        <v>68</v>
      </c>
    </row>
    <row r="54" spans="1:14" s="69" customFormat="1" ht="30" x14ac:dyDescent="0.25">
      <c r="A54" s="79">
        <v>45</v>
      </c>
      <c r="B54" s="80" t="s">
        <v>279</v>
      </c>
      <c r="C54" s="73">
        <v>1</v>
      </c>
      <c r="D54" s="61">
        <v>25</v>
      </c>
      <c r="E54" s="61">
        <v>8</v>
      </c>
      <c r="F54" s="61">
        <v>1</v>
      </c>
      <c r="G54" s="61">
        <v>1</v>
      </c>
      <c r="H54" s="61">
        <v>5</v>
      </c>
      <c r="I54" s="61">
        <v>3</v>
      </c>
      <c r="J54" s="61">
        <v>10</v>
      </c>
      <c r="K54" s="61">
        <v>4</v>
      </c>
      <c r="L54" s="61">
        <v>1</v>
      </c>
      <c r="M54" s="61">
        <v>9</v>
      </c>
      <c r="N54" s="77">
        <f t="shared" si="1"/>
        <v>68</v>
      </c>
    </row>
    <row r="55" spans="1:14" s="69" customFormat="1" ht="30" x14ac:dyDescent="0.25">
      <c r="A55" s="79">
        <v>46</v>
      </c>
      <c r="B55" s="80" t="s">
        <v>280</v>
      </c>
      <c r="C55" s="73">
        <v>1</v>
      </c>
      <c r="D55" s="61">
        <v>5</v>
      </c>
      <c r="E55" s="61">
        <v>17</v>
      </c>
      <c r="F55" s="61">
        <v>1</v>
      </c>
      <c r="G55" s="61">
        <v>4</v>
      </c>
      <c r="H55" s="61">
        <v>15</v>
      </c>
      <c r="I55" s="61">
        <v>2</v>
      </c>
      <c r="J55" s="61">
        <v>5</v>
      </c>
      <c r="K55" s="61">
        <v>10</v>
      </c>
      <c r="L55" s="61">
        <v>1</v>
      </c>
      <c r="M55" s="61">
        <v>7</v>
      </c>
      <c r="N55" s="77">
        <f t="shared" si="1"/>
        <v>68</v>
      </c>
    </row>
    <row r="56" spans="1:14" s="69" customFormat="1" x14ac:dyDescent="0.25">
      <c r="A56" s="79">
        <v>47</v>
      </c>
      <c r="B56" s="80" t="s">
        <v>281</v>
      </c>
      <c r="C56" s="73">
        <v>2</v>
      </c>
      <c r="D56" s="61">
        <v>3</v>
      </c>
      <c r="E56" s="61">
        <v>3</v>
      </c>
      <c r="F56" s="61">
        <v>2</v>
      </c>
      <c r="G56" s="61">
        <v>9</v>
      </c>
      <c r="H56" s="61">
        <v>4</v>
      </c>
      <c r="I56" s="61">
        <v>3</v>
      </c>
      <c r="J56" s="61">
        <v>4</v>
      </c>
      <c r="K56" s="61">
        <v>7</v>
      </c>
      <c r="L56" s="61">
        <v>5</v>
      </c>
      <c r="M56" s="61">
        <v>9</v>
      </c>
      <c r="N56" s="77">
        <f t="shared" si="1"/>
        <v>51</v>
      </c>
    </row>
    <row r="57" spans="1:14" s="69" customFormat="1" x14ac:dyDescent="0.25">
      <c r="A57" s="79">
        <v>48</v>
      </c>
      <c r="B57" s="80" t="s">
        <v>282</v>
      </c>
      <c r="C57" s="73">
        <v>1</v>
      </c>
      <c r="D57" s="61">
        <v>1</v>
      </c>
      <c r="E57" s="61">
        <v>12</v>
      </c>
      <c r="F57" s="61">
        <v>2</v>
      </c>
      <c r="G57" s="61">
        <v>15</v>
      </c>
      <c r="H57" s="61">
        <v>11</v>
      </c>
      <c r="I57" s="61">
        <v>2</v>
      </c>
      <c r="J57" s="61">
        <v>3</v>
      </c>
      <c r="K57" s="61">
        <v>2</v>
      </c>
      <c r="L57" s="61">
        <v>0</v>
      </c>
      <c r="M57" s="61">
        <v>2</v>
      </c>
      <c r="N57" s="77">
        <f t="shared" si="1"/>
        <v>51</v>
      </c>
    </row>
    <row r="58" spans="1:14" s="69" customFormat="1" x14ac:dyDescent="0.25">
      <c r="A58" s="79">
        <v>49</v>
      </c>
      <c r="B58" s="81" t="s">
        <v>283</v>
      </c>
      <c r="C58" s="73">
        <v>1</v>
      </c>
      <c r="D58" s="61">
        <v>3</v>
      </c>
      <c r="E58" s="61">
        <v>12</v>
      </c>
      <c r="F58" s="61">
        <v>2</v>
      </c>
      <c r="G58" s="61">
        <v>10</v>
      </c>
      <c r="H58" s="61">
        <v>4</v>
      </c>
      <c r="I58" s="61">
        <v>5</v>
      </c>
      <c r="J58" s="61">
        <v>4</v>
      </c>
      <c r="K58" s="61">
        <v>18</v>
      </c>
      <c r="L58" s="61">
        <v>0</v>
      </c>
      <c r="M58" s="61">
        <v>9</v>
      </c>
      <c r="N58" s="77">
        <f t="shared" si="1"/>
        <v>68</v>
      </c>
    </row>
    <row r="59" spans="1:14" s="69" customFormat="1" ht="30" x14ac:dyDescent="0.25">
      <c r="A59" s="79">
        <v>50</v>
      </c>
      <c r="B59" s="80" t="s">
        <v>284</v>
      </c>
      <c r="C59" s="73">
        <v>0</v>
      </c>
      <c r="D59" s="61">
        <v>2</v>
      </c>
      <c r="E59" s="61">
        <v>3</v>
      </c>
      <c r="F59" s="61">
        <v>1</v>
      </c>
      <c r="G59" s="61">
        <v>10</v>
      </c>
      <c r="H59" s="61">
        <v>2</v>
      </c>
      <c r="I59" s="61">
        <v>2</v>
      </c>
      <c r="J59" s="61">
        <v>4</v>
      </c>
      <c r="K59" s="61">
        <v>3</v>
      </c>
      <c r="L59" s="61">
        <v>0</v>
      </c>
      <c r="M59" s="61">
        <v>24</v>
      </c>
      <c r="N59" s="77">
        <f t="shared" si="1"/>
        <v>51</v>
      </c>
    </row>
    <row r="60" spans="1:14" s="69" customFormat="1" x14ac:dyDescent="0.25">
      <c r="A60" s="79">
        <v>51</v>
      </c>
      <c r="B60" s="80" t="s">
        <v>285</v>
      </c>
      <c r="C60" s="73">
        <v>1</v>
      </c>
      <c r="D60" s="61">
        <v>1</v>
      </c>
      <c r="E60" s="61">
        <v>11</v>
      </c>
      <c r="F60" s="61">
        <v>2</v>
      </c>
      <c r="G60" s="61">
        <v>14</v>
      </c>
      <c r="H60" s="61">
        <v>11</v>
      </c>
      <c r="I60" s="61">
        <v>4</v>
      </c>
      <c r="J60" s="61">
        <v>3</v>
      </c>
      <c r="K60" s="61">
        <v>2</v>
      </c>
      <c r="L60" s="61">
        <v>0</v>
      </c>
      <c r="M60" s="61">
        <v>2</v>
      </c>
      <c r="N60" s="77">
        <f t="shared" si="1"/>
        <v>51</v>
      </c>
    </row>
    <row r="61" spans="1:14" s="69" customFormat="1" ht="30" x14ac:dyDescent="0.25">
      <c r="A61" s="79">
        <v>52</v>
      </c>
      <c r="B61" s="80" t="s">
        <v>286</v>
      </c>
      <c r="C61" s="73">
        <v>1</v>
      </c>
      <c r="D61" s="61">
        <v>18</v>
      </c>
      <c r="E61" s="61">
        <v>3</v>
      </c>
      <c r="F61" s="61">
        <v>1</v>
      </c>
      <c r="G61" s="61">
        <v>1</v>
      </c>
      <c r="H61" s="61">
        <v>8</v>
      </c>
      <c r="I61" s="61">
        <v>1</v>
      </c>
      <c r="J61" s="61">
        <v>10</v>
      </c>
      <c r="K61" s="61">
        <v>2</v>
      </c>
      <c r="L61" s="61">
        <v>0</v>
      </c>
      <c r="M61" s="61">
        <v>6</v>
      </c>
      <c r="N61" s="77">
        <f t="shared" si="1"/>
        <v>51</v>
      </c>
    </row>
    <row r="62" spans="1:14" s="69" customFormat="1" ht="30" x14ac:dyDescent="0.25">
      <c r="A62" s="79">
        <v>53</v>
      </c>
      <c r="B62" s="80" t="s">
        <v>287</v>
      </c>
      <c r="C62" s="73">
        <v>1</v>
      </c>
      <c r="D62" s="61">
        <v>20</v>
      </c>
      <c r="E62" s="61">
        <v>12</v>
      </c>
      <c r="F62" s="61">
        <v>1</v>
      </c>
      <c r="G62" s="61">
        <v>6</v>
      </c>
      <c r="H62" s="61">
        <v>4</v>
      </c>
      <c r="I62" s="61">
        <v>5</v>
      </c>
      <c r="J62" s="61">
        <v>3</v>
      </c>
      <c r="K62" s="61">
        <v>10</v>
      </c>
      <c r="L62" s="61">
        <v>2</v>
      </c>
      <c r="M62" s="61">
        <v>4</v>
      </c>
      <c r="N62" s="77">
        <f t="shared" si="1"/>
        <v>68</v>
      </c>
    </row>
    <row r="63" spans="1:14" s="69" customFormat="1" ht="30" x14ac:dyDescent="0.25">
      <c r="A63" s="79">
        <v>54</v>
      </c>
      <c r="B63" s="80" t="s">
        <v>288</v>
      </c>
      <c r="C63" s="73">
        <v>1</v>
      </c>
      <c r="D63" s="61">
        <v>18</v>
      </c>
      <c r="E63" s="61">
        <v>8</v>
      </c>
      <c r="F63" s="61">
        <v>2</v>
      </c>
      <c r="G63" s="61">
        <v>2</v>
      </c>
      <c r="H63" s="61">
        <v>10</v>
      </c>
      <c r="I63" s="61">
        <v>6</v>
      </c>
      <c r="J63" s="61">
        <v>6</v>
      </c>
      <c r="K63" s="61">
        <v>10</v>
      </c>
      <c r="L63" s="61">
        <v>2</v>
      </c>
      <c r="M63" s="61">
        <v>3</v>
      </c>
      <c r="N63" s="77">
        <f t="shared" si="1"/>
        <v>68</v>
      </c>
    </row>
    <row r="64" spans="1:14" s="69" customFormat="1" x14ac:dyDescent="0.25">
      <c r="A64" s="79">
        <v>55</v>
      </c>
      <c r="B64" s="80" t="s">
        <v>289</v>
      </c>
      <c r="C64" s="73">
        <v>1</v>
      </c>
      <c r="D64" s="61">
        <v>15</v>
      </c>
      <c r="E64" s="61">
        <v>6</v>
      </c>
      <c r="F64" s="61">
        <v>2</v>
      </c>
      <c r="G64" s="61">
        <v>4</v>
      </c>
      <c r="H64" s="61">
        <v>8</v>
      </c>
      <c r="I64" s="61">
        <v>6</v>
      </c>
      <c r="J64" s="61">
        <v>6</v>
      </c>
      <c r="K64" s="61">
        <v>10</v>
      </c>
      <c r="L64" s="61">
        <v>2</v>
      </c>
      <c r="M64" s="61">
        <v>8</v>
      </c>
      <c r="N64" s="77">
        <f t="shared" si="1"/>
        <v>68</v>
      </c>
    </row>
    <row r="65" spans="1:14" s="69" customFormat="1" x14ac:dyDescent="0.25">
      <c r="A65" s="79">
        <v>56</v>
      </c>
      <c r="B65" s="80" t="s">
        <v>290</v>
      </c>
      <c r="C65" s="73">
        <v>4</v>
      </c>
      <c r="D65" s="61">
        <v>18</v>
      </c>
      <c r="E65" s="61">
        <v>2</v>
      </c>
      <c r="F65" s="61">
        <v>2</v>
      </c>
      <c r="G65" s="61">
        <v>3</v>
      </c>
      <c r="H65" s="61">
        <v>8</v>
      </c>
      <c r="I65" s="61">
        <v>8</v>
      </c>
      <c r="J65" s="61">
        <v>6</v>
      </c>
      <c r="K65" s="61">
        <v>6</v>
      </c>
      <c r="L65" s="61">
        <v>8</v>
      </c>
      <c r="M65" s="61">
        <v>3</v>
      </c>
      <c r="N65" s="77">
        <f t="shared" si="1"/>
        <v>68</v>
      </c>
    </row>
    <row r="66" spans="1:14" ht="15.75" x14ac:dyDescent="0.25">
      <c r="A66" s="145" t="s">
        <v>291</v>
      </c>
      <c r="B66" s="146"/>
      <c r="C66" s="82">
        <f t="shared" ref="C66:M66" si="2">SUM(C10:C65)</f>
        <v>101</v>
      </c>
      <c r="D66" s="83">
        <f t="shared" si="2"/>
        <v>339</v>
      </c>
      <c r="E66" s="83">
        <f t="shared" si="2"/>
        <v>689</v>
      </c>
      <c r="F66" s="83">
        <f t="shared" si="2"/>
        <v>113</v>
      </c>
      <c r="G66" s="83">
        <f t="shared" si="2"/>
        <v>290</v>
      </c>
      <c r="H66" s="83">
        <f t="shared" si="2"/>
        <v>334</v>
      </c>
      <c r="I66" s="83">
        <f t="shared" si="2"/>
        <v>263</v>
      </c>
      <c r="J66" s="83">
        <f t="shared" si="2"/>
        <v>289</v>
      </c>
      <c r="K66" s="83">
        <f t="shared" si="2"/>
        <v>280</v>
      </c>
      <c r="L66" s="83">
        <f t="shared" si="2"/>
        <v>185</v>
      </c>
      <c r="M66" s="83">
        <f t="shared" si="2"/>
        <v>500</v>
      </c>
    </row>
  </sheetData>
  <mergeCells count="14">
    <mergeCell ref="A66:B66"/>
    <mergeCell ref="A7:N7"/>
    <mergeCell ref="A8:A9"/>
    <mergeCell ref="B8:B9"/>
    <mergeCell ref="C8:F8"/>
    <mergeCell ref="G8:J8"/>
    <mergeCell ref="K8:L8"/>
    <mergeCell ref="N8:N9"/>
    <mergeCell ref="A6:N6"/>
    <mergeCell ref="A1:N1"/>
    <mergeCell ref="A2:N2"/>
    <mergeCell ref="A3:N3"/>
    <mergeCell ref="A4:N4"/>
    <mergeCell ref="A5:N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
  <sheetViews>
    <sheetView workbookViewId="0">
      <selection activeCell="E7" sqref="E7"/>
    </sheetView>
  </sheetViews>
  <sheetFormatPr baseColWidth="10" defaultColWidth="9.140625" defaultRowHeight="15" x14ac:dyDescent="0.25"/>
  <cols>
    <col min="1" max="1" width="28" customWidth="1"/>
    <col min="2" max="2" width="14.5703125" customWidth="1"/>
    <col min="3" max="3" width="15.140625" customWidth="1"/>
    <col min="4" max="6" width="15" customWidth="1"/>
    <col min="7" max="7" width="12.85546875" customWidth="1"/>
    <col min="8" max="8" width="21.28515625" customWidth="1"/>
  </cols>
  <sheetData>
    <row r="1" spans="1:8" ht="46.5" customHeight="1" x14ac:dyDescent="0.25">
      <c r="A1" s="148" t="s">
        <v>292</v>
      </c>
      <c r="B1" s="148"/>
      <c r="C1" s="148"/>
      <c r="D1" s="148"/>
      <c r="E1" s="148"/>
      <c r="F1" s="148"/>
      <c r="G1" s="148"/>
      <c r="H1" s="148"/>
    </row>
    <row r="2" spans="1:8" ht="81" customHeight="1" x14ac:dyDescent="0.25">
      <c r="A2" s="149" t="s">
        <v>293</v>
      </c>
      <c r="B2" s="149"/>
      <c r="C2" s="149"/>
      <c r="D2" s="149"/>
      <c r="E2" s="149"/>
      <c r="F2" s="149"/>
      <c r="G2" s="149"/>
      <c r="H2" s="149"/>
    </row>
    <row r="3" spans="1:8" ht="33" customHeight="1" thickBot="1" x14ac:dyDescent="0.3">
      <c r="A3" s="150" t="s">
        <v>294</v>
      </c>
      <c r="B3" s="150"/>
      <c r="C3" s="150"/>
      <c r="D3" s="150"/>
      <c r="E3" s="150"/>
      <c r="F3" s="150"/>
      <c r="G3" s="150"/>
      <c r="H3" s="150"/>
    </row>
    <row r="4" spans="1:8" s="14" customFormat="1" ht="25.5" customHeight="1" thickBot="1" x14ac:dyDescent="0.3">
      <c r="A4" s="151" t="s">
        <v>295</v>
      </c>
      <c r="B4" s="151" t="s">
        <v>296</v>
      </c>
      <c r="C4" s="153" t="s">
        <v>297</v>
      </c>
      <c r="D4" s="154"/>
      <c r="E4" s="155"/>
      <c r="F4" s="151" t="s">
        <v>298</v>
      </c>
      <c r="G4" s="151" t="s">
        <v>299</v>
      </c>
    </row>
    <row r="5" spans="1:8" s="14" customFormat="1" ht="80.25" customHeight="1" thickBot="1" x14ac:dyDescent="0.3">
      <c r="A5" s="152"/>
      <c r="B5" s="152"/>
      <c r="C5" s="84" t="s">
        <v>300</v>
      </c>
      <c r="D5" s="84" t="s">
        <v>301</v>
      </c>
      <c r="E5" s="84" t="s">
        <v>302</v>
      </c>
      <c r="F5" s="152"/>
      <c r="G5" s="152"/>
    </row>
    <row r="6" spans="1:8" ht="15.75" thickBot="1" x14ac:dyDescent="0.3">
      <c r="A6" s="85" t="s">
        <v>61</v>
      </c>
      <c r="B6" s="86">
        <v>45</v>
      </c>
      <c r="C6" s="87">
        <v>45</v>
      </c>
      <c r="D6" s="87">
        <v>71</v>
      </c>
      <c r="E6" s="87">
        <v>38</v>
      </c>
      <c r="F6" s="87">
        <v>10</v>
      </c>
      <c r="G6" s="87">
        <v>209</v>
      </c>
    </row>
    <row r="7" spans="1:8" ht="26.25" thickBot="1" x14ac:dyDescent="0.3">
      <c r="A7" s="85" t="s">
        <v>303</v>
      </c>
      <c r="B7" s="86">
        <v>45</v>
      </c>
      <c r="C7" s="87">
        <v>45</v>
      </c>
      <c r="D7" s="87">
        <v>71</v>
      </c>
      <c r="E7" s="87">
        <v>38</v>
      </c>
      <c r="F7" s="87">
        <v>10</v>
      </c>
      <c r="G7" s="87">
        <v>209</v>
      </c>
    </row>
    <row r="8" spans="1:8" ht="15.75" thickBot="1" x14ac:dyDescent="0.3">
      <c r="A8" s="85" t="s">
        <v>304</v>
      </c>
      <c r="B8" s="86">
        <v>45</v>
      </c>
      <c r="C8" s="87">
        <v>45</v>
      </c>
      <c r="D8" s="87">
        <v>71</v>
      </c>
      <c r="E8" s="87">
        <v>38</v>
      </c>
      <c r="F8" s="87">
        <v>10</v>
      </c>
      <c r="G8" s="87">
        <v>209</v>
      </c>
    </row>
    <row r="9" spans="1:8" ht="15.75" thickBot="1" x14ac:dyDescent="0.3">
      <c r="A9" s="85" t="s">
        <v>58</v>
      </c>
      <c r="B9" s="86">
        <v>45</v>
      </c>
      <c r="C9" s="87">
        <v>45</v>
      </c>
      <c r="D9" s="87">
        <v>71</v>
      </c>
      <c r="E9" s="87">
        <v>38</v>
      </c>
      <c r="F9" s="87">
        <v>10</v>
      </c>
      <c r="G9" s="87">
        <v>209</v>
      </c>
    </row>
    <row r="10" spans="1:8" ht="15.75" thickBot="1" x14ac:dyDescent="0.3">
      <c r="A10" s="85" t="s">
        <v>305</v>
      </c>
      <c r="B10" s="88">
        <v>45</v>
      </c>
      <c r="C10" s="88">
        <v>46</v>
      </c>
      <c r="D10" s="88">
        <v>44</v>
      </c>
      <c r="E10" s="88">
        <v>88</v>
      </c>
      <c r="F10" s="88">
        <v>0</v>
      </c>
      <c r="G10" s="89">
        <v>223</v>
      </c>
    </row>
    <row r="11" spans="1:8" ht="15.75" thickBot="1" x14ac:dyDescent="0.3">
      <c r="A11" s="85" t="s">
        <v>306</v>
      </c>
      <c r="B11" s="88">
        <v>45</v>
      </c>
      <c r="C11" s="88">
        <v>44</v>
      </c>
      <c r="D11" s="88">
        <v>66</v>
      </c>
      <c r="E11" s="88">
        <v>64</v>
      </c>
      <c r="F11" s="88">
        <v>0</v>
      </c>
      <c r="G11" s="90">
        <v>219</v>
      </c>
    </row>
  </sheetData>
  <mergeCells count="8">
    <mergeCell ref="A1:H1"/>
    <mergeCell ref="A2:H2"/>
    <mergeCell ref="A3:H3"/>
    <mergeCell ref="A4:A5"/>
    <mergeCell ref="B4:B5"/>
    <mergeCell ref="C4:E4"/>
    <mergeCell ref="F4:F5"/>
    <mergeCell ref="G4: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Standard 6 - Table 6.1</vt:lpstr>
      <vt:lpstr>Table 6.3- Business Adm.</vt:lpstr>
      <vt:lpstr>Table 6.3- International B.</vt:lpstr>
      <vt:lpstr>Table 6.3-HHRR Management</vt:lpstr>
      <vt:lpstr>Table 6.3 Economy</vt:lpstr>
      <vt:lpstr>Table 6.3 Accounting and Finan </vt:lpstr>
      <vt:lpstr>Standard 6 - Table 6.4</vt:lpstr>
      <vt:lpstr>'Standard 6 - Table 6.1'!Área_de_impresión</vt:lpstr>
      <vt:lpstr>'Table 6.3- Business Adm.'!Área_de_impresión</vt:lpstr>
      <vt:lpstr>'Table 6.3- International B.'!Área_de_impresión</vt:lpstr>
      <vt:lpstr>'Table 6.3-HHRR Management'!Área_de_impresión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2016-09-21T23:09:31Z</dcterms:created>
  <dcterms:modified xsi:type="dcterms:W3CDTF">2016-09-23T16:46:26Z</dcterms:modified>
</cp:coreProperties>
</file>